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10"/>
  </bookViews>
  <sheets>
    <sheet name="계산시트" sheetId="2" r:id="rId1"/>
    <sheet name="대학별계산" sheetId="7" r:id="rId2"/>
    <sheet name="탐구선택계산" sheetId="3" state="hidden" r:id="rId3"/>
    <sheet name="과탐변표종합" sheetId="5" state="hidden" r:id="rId4"/>
    <sheet name="언수외" sheetId="6" state="hidden" r:id="rId5"/>
    <sheet name="청솔" sheetId="10" r:id="rId6"/>
  </sheets>
  <definedNames>
    <definedName name="_xlnm._FilterDatabase" localSheetId="5" hidden="1">청솔!$A$6:$N$70</definedName>
  </definedNames>
  <calcPr calcId="152511"/>
</workbook>
</file>

<file path=xl/calcChain.xml><?xml version="1.0" encoding="utf-8"?>
<calcChain xmlns="http://schemas.openxmlformats.org/spreadsheetml/2006/main">
  <c r="W62" i="7" l="1"/>
  <c r="U62" i="7"/>
  <c r="W20" i="7" l="1"/>
  <c r="U20" i="7"/>
  <c r="V61" i="7" l="1"/>
  <c r="U61" i="7"/>
  <c r="T61" i="7"/>
  <c r="W14" i="7" l="1"/>
  <c r="V14" i="7"/>
  <c r="U14" i="7"/>
  <c r="T14" i="7"/>
  <c r="W43" i="7" l="1"/>
  <c r="V43" i="7"/>
  <c r="U43" i="7"/>
  <c r="T43" i="7"/>
  <c r="W42" i="7" l="1"/>
  <c r="V42" i="7"/>
  <c r="U42" i="7"/>
  <c r="T42" i="7"/>
  <c r="H48" i="7" l="1"/>
  <c r="I48" i="7" s="1"/>
  <c r="H49" i="7"/>
  <c r="I49" i="7" s="1"/>
  <c r="H50" i="7"/>
  <c r="I50" i="7" s="1"/>
  <c r="H51" i="7"/>
  <c r="I51" i="7" s="1"/>
  <c r="H52" i="7"/>
  <c r="I52" i="7" s="1"/>
  <c r="H53" i="7"/>
  <c r="I53" i="7" s="1"/>
  <c r="H54" i="7"/>
  <c r="I54" i="7" s="1"/>
  <c r="H55" i="7"/>
  <c r="I55" i="7" s="1"/>
  <c r="H56" i="7"/>
  <c r="I56" i="7" s="1"/>
  <c r="H57" i="7"/>
  <c r="I57" i="7" s="1"/>
  <c r="H58" i="7"/>
  <c r="I58" i="7" s="1"/>
  <c r="W47" i="7"/>
  <c r="W46" i="7"/>
  <c r="V46" i="7"/>
  <c r="U46" i="7"/>
  <c r="T46" i="7"/>
  <c r="U59" i="7"/>
  <c r="AU17" i="3"/>
  <c r="AV17" i="3"/>
  <c r="AW17" i="3"/>
  <c r="AX17" i="3"/>
  <c r="AY17" i="3"/>
  <c r="AZ17" i="3"/>
  <c r="BA17" i="3"/>
  <c r="BB17" i="3"/>
  <c r="BC17" i="3"/>
  <c r="BD17" i="3"/>
  <c r="BE17" i="3"/>
  <c r="AU18" i="3"/>
  <c r="AV18" i="3"/>
  <c r="AW18" i="3"/>
  <c r="AX18" i="3"/>
  <c r="AY18" i="3"/>
  <c r="AZ18" i="3"/>
  <c r="BA18" i="3"/>
  <c r="BB18" i="3"/>
  <c r="BC18" i="3"/>
  <c r="BD18" i="3"/>
  <c r="BE18" i="3"/>
  <c r="W45" i="7"/>
  <c r="U45" i="7"/>
  <c r="V44" i="7"/>
  <c r="W44" i="7"/>
  <c r="U44" i="7"/>
  <c r="T44" i="7"/>
  <c r="W26" i="7" l="1"/>
  <c r="W41" i="7"/>
  <c r="V41" i="7"/>
  <c r="U41" i="7"/>
  <c r="T41" i="7"/>
  <c r="U36" i="7" l="1"/>
  <c r="W32" i="7" l="1"/>
  <c r="V32" i="7"/>
  <c r="U32" i="7"/>
  <c r="T32" i="7"/>
  <c r="W30" i="7" l="1"/>
  <c r="V30" i="7"/>
  <c r="U30" i="7"/>
  <c r="T30" i="7"/>
  <c r="W25" i="7" l="1"/>
  <c r="W16" i="7" l="1"/>
  <c r="U26" i="7" l="1"/>
  <c r="V26" i="7"/>
  <c r="T26" i="7"/>
  <c r="V25" i="7"/>
  <c r="U25" i="7"/>
  <c r="T25" i="7"/>
  <c r="W24" i="7"/>
  <c r="V24" i="7"/>
  <c r="T24" i="7"/>
  <c r="W23" i="7"/>
  <c r="V23" i="7"/>
  <c r="U23" i="7"/>
  <c r="T23" i="7"/>
  <c r="W21" i="7" l="1"/>
  <c r="V21" i="7"/>
  <c r="U21" i="7"/>
  <c r="T21" i="7"/>
  <c r="W17" i="7"/>
  <c r="T17" i="7"/>
  <c r="V17" i="7"/>
  <c r="U17" i="7"/>
  <c r="V16" i="7"/>
  <c r="U16" i="7"/>
  <c r="T16" i="7"/>
  <c r="W15" i="7"/>
  <c r="V15" i="7"/>
  <c r="U15" i="7"/>
  <c r="T15" i="7"/>
  <c r="W13" i="7"/>
  <c r="V13" i="7"/>
  <c r="U13" i="7"/>
  <c r="T13" i="7"/>
  <c r="W9" i="7" l="1"/>
  <c r="U9" i="7"/>
  <c r="V9" i="7"/>
  <c r="T9" i="7"/>
  <c r="W8" i="7"/>
  <c r="V8" i="7"/>
  <c r="U8" i="7"/>
  <c r="T8" i="7"/>
  <c r="D3" i="7"/>
  <c r="E3" i="7"/>
  <c r="F3" i="7"/>
  <c r="G3" i="7"/>
  <c r="C3" i="7"/>
  <c r="E5" i="2"/>
  <c r="E4" i="7" s="1"/>
  <c r="D5" i="2"/>
  <c r="D4" i="7" s="1"/>
  <c r="C5" i="2"/>
  <c r="C4" i="7" s="1"/>
  <c r="D3" i="3"/>
  <c r="C3" i="3"/>
  <c r="D2" i="3"/>
  <c r="G2" i="7" s="1"/>
  <c r="C2" i="3"/>
  <c r="F2" i="7" s="1"/>
  <c r="L1" i="3"/>
  <c r="F1" i="3"/>
  <c r="E1" i="3"/>
  <c r="E61" i="7" l="1"/>
  <c r="E62" i="7"/>
  <c r="D61" i="7"/>
  <c r="D62" i="7"/>
  <c r="C61" i="7"/>
  <c r="C62" i="7"/>
  <c r="D43" i="7"/>
  <c r="T20" i="7"/>
  <c r="V20" i="7" s="1"/>
  <c r="E20" i="7" s="1"/>
  <c r="E43" i="7"/>
  <c r="C43" i="7"/>
  <c r="D41" i="7"/>
  <c r="D38" i="7"/>
  <c r="D35" i="7"/>
  <c r="D46" i="7"/>
  <c r="D36" i="7"/>
  <c r="D39" i="7"/>
  <c r="D42" i="7"/>
  <c r="D37" i="7"/>
  <c r="D40" i="7"/>
  <c r="D59" i="7"/>
  <c r="D45" i="7"/>
  <c r="E38" i="7"/>
  <c r="E41" i="7"/>
  <c r="E45" i="7"/>
  <c r="E35" i="7"/>
  <c r="E46" i="7"/>
  <c r="E36" i="7"/>
  <c r="E39" i="7"/>
  <c r="E42" i="7"/>
  <c r="E40" i="7"/>
  <c r="E37" i="7"/>
  <c r="E59" i="7"/>
  <c r="E10" i="7"/>
  <c r="E13" i="7"/>
  <c r="E17" i="7"/>
  <c r="E22" i="7"/>
  <c r="E26" i="7"/>
  <c r="E30" i="7"/>
  <c r="E34" i="7"/>
  <c r="E60" i="7"/>
  <c r="E16" i="7"/>
  <c r="E21" i="7"/>
  <c r="E14" i="7"/>
  <c r="E18" i="7"/>
  <c r="E23" i="7"/>
  <c r="E27" i="7"/>
  <c r="E31" i="7"/>
  <c r="E8" i="7"/>
  <c r="E11" i="7"/>
  <c r="E15" i="7"/>
  <c r="E19" i="7"/>
  <c r="E24" i="7"/>
  <c r="E28" i="7"/>
  <c r="E32" i="7"/>
  <c r="E47" i="7"/>
  <c r="E9" i="7"/>
  <c r="E12" i="7"/>
  <c r="E29" i="7"/>
  <c r="E33" i="7"/>
  <c r="E44" i="7"/>
  <c r="E25" i="7"/>
  <c r="C41" i="7"/>
  <c r="C38" i="7"/>
  <c r="C36" i="7"/>
  <c r="C39" i="7"/>
  <c r="C42" i="7"/>
  <c r="C37" i="7"/>
  <c r="C40" i="7"/>
  <c r="C59" i="7"/>
  <c r="C45" i="7"/>
  <c r="C35" i="7"/>
  <c r="C46" i="7"/>
  <c r="C8" i="7"/>
  <c r="C11" i="7"/>
  <c r="C15" i="7"/>
  <c r="C19" i="7"/>
  <c r="C24" i="7"/>
  <c r="C28" i="7"/>
  <c r="C32" i="7"/>
  <c r="C47" i="7"/>
  <c r="C18" i="7"/>
  <c r="C9" i="7"/>
  <c r="C12" i="7"/>
  <c r="C16" i="7"/>
  <c r="C21" i="7"/>
  <c r="C25" i="7"/>
  <c r="C29" i="7"/>
  <c r="C33" i="7"/>
  <c r="C44" i="7"/>
  <c r="C10" i="7"/>
  <c r="C13" i="7"/>
  <c r="C17" i="7"/>
  <c r="C22" i="7"/>
  <c r="C26" i="7"/>
  <c r="C30" i="7"/>
  <c r="C34" i="7"/>
  <c r="C60" i="7"/>
  <c r="C14" i="7"/>
  <c r="C23" i="7"/>
  <c r="C27" i="7"/>
  <c r="C31" i="7"/>
  <c r="D14" i="7"/>
  <c r="D18" i="7"/>
  <c r="D23" i="7"/>
  <c r="D27" i="7"/>
  <c r="D31" i="7"/>
  <c r="D22" i="7"/>
  <c r="D8" i="7"/>
  <c r="D11" i="7"/>
  <c r="D15" i="7"/>
  <c r="D19" i="7"/>
  <c r="D24" i="7"/>
  <c r="D28" i="7"/>
  <c r="D32" i="7"/>
  <c r="D47" i="7"/>
  <c r="D9" i="7"/>
  <c r="D12" i="7"/>
  <c r="D16" i="7"/>
  <c r="D20" i="7"/>
  <c r="D21" i="7"/>
  <c r="D25" i="7"/>
  <c r="D29" i="7"/>
  <c r="D33" i="7"/>
  <c r="D44" i="7"/>
  <c r="D10" i="7"/>
  <c r="D13" i="7"/>
  <c r="D17" i="7"/>
  <c r="D26" i="7"/>
  <c r="D30" i="7"/>
  <c r="D34" i="7"/>
  <c r="D60" i="7"/>
  <c r="E7" i="7"/>
  <c r="C7" i="7"/>
  <c r="C57" i="2"/>
  <c r="D7" i="7"/>
  <c r="J1" i="3"/>
  <c r="C9" i="3"/>
  <c r="C14" i="3"/>
  <c r="C11" i="3"/>
  <c r="C8" i="3"/>
  <c r="C10" i="3"/>
  <c r="C13" i="3"/>
  <c r="C15" i="3"/>
  <c r="C12" i="3"/>
  <c r="D10" i="3"/>
  <c r="C4" i="3"/>
  <c r="D4" i="3"/>
  <c r="D14" i="3" s="1"/>
  <c r="D9" i="3" l="1"/>
  <c r="BH13" i="3"/>
  <c r="BI13" i="3"/>
  <c r="BH14" i="3"/>
  <c r="BI14" i="3"/>
  <c r="BH12" i="3"/>
  <c r="BI12" i="3"/>
  <c r="BH8" i="3"/>
  <c r="BI8" i="3"/>
  <c r="BH15" i="3"/>
  <c r="BI15" i="3"/>
  <c r="BH11" i="3"/>
  <c r="BI11" i="3"/>
  <c r="BH10" i="3"/>
  <c r="BI10" i="3"/>
  <c r="BH9" i="3"/>
  <c r="BI9" i="3"/>
  <c r="C20" i="7"/>
  <c r="D11" i="3"/>
  <c r="AQ11" i="3" s="1"/>
  <c r="BG9" i="3"/>
  <c r="AT9" i="3"/>
  <c r="BF9" i="3"/>
  <c r="AR9" i="3"/>
  <c r="AQ9" i="3"/>
  <c r="AS9" i="3"/>
  <c r="AS14" i="3"/>
  <c r="AR14" i="3"/>
  <c r="AQ14" i="3"/>
  <c r="BG14" i="3"/>
  <c r="AT14" i="3"/>
  <c r="BF14" i="3"/>
  <c r="AS10" i="3"/>
  <c r="AR10" i="3"/>
  <c r="AQ10" i="3"/>
  <c r="BG10" i="3"/>
  <c r="AT10" i="3"/>
  <c r="BF10" i="3"/>
  <c r="AO10" i="3"/>
  <c r="AP10" i="3"/>
  <c r="AN10" i="3"/>
  <c r="AL10" i="3"/>
  <c r="AM10" i="3"/>
  <c r="AO14" i="3"/>
  <c r="AP14" i="3"/>
  <c r="AN14" i="3"/>
  <c r="AL14" i="3"/>
  <c r="AM14" i="3"/>
  <c r="AP9" i="3"/>
  <c r="AO9" i="3"/>
  <c r="AL9" i="3"/>
  <c r="AN9" i="3"/>
  <c r="AM9" i="3"/>
  <c r="AK14" i="3"/>
  <c r="AJ14" i="3"/>
  <c r="AH14" i="3"/>
  <c r="AI14" i="3"/>
  <c r="Y12" i="3"/>
  <c r="AF12" i="3"/>
  <c r="AG12" i="3"/>
  <c r="AE12" i="3"/>
  <c r="AD12" i="3"/>
  <c r="AB12" i="3"/>
  <c r="AA12" i="3"/>
  <c r="AC12" i="3"/>
  <c r="Y8" i="3"/>
  <c r="AF8" i="3"/>
  <c r="AG8" i="3"/>
  <c r="AE8" i="3"/>
  <c r="AD8" i="3"/>
  <c r="AB8" i="3"/>
  <c r="AA8" i="3"/>
  <c r="AC8" i="3"/>
  <c r="AF9" i="3"/>
  <c r="AG9" i="3"/>
  <c r="AE9" i="3"/>
  <c r="AD9" i="3"/>
  <c r="AB9" i="3"/>
  <c r="AA9" i="3"/>
  <c r="AC9" i="3"/>
  <c r="Y9" i="3"/>
  <c r="Y14" i="3"/>
  <c r="AG14" i="3"/>
  <c r="AF14" i="3"/>
  <c r="AD14" i="3"/>
  <c r="AE14" i="3"/>
  <c r="AC14" i="3"/>
  <c r="AB14" i="3"/>
  <c r="AA14" i="3"/>
  <c r="AJ9" i="3"/>
  <c r="AK9" i="3"/>
  <c r="AH9" i="3"/>
  <c r="AI9" i="3"/>
  <c r="Y15" i="3"/>
  <c r="AG15" i="3"/>
  <c r="AF15" i="3"/>
  <c r="AD15" i="3"/>
  <c r="AE15" i="3"/>
  <c r="AA15" i="3"/>
  <c r="AC15" i="3"/>
  <c r="AB15" i="3"/>
  <c r="Y11" i="3"/>
  <c r="AG11" i="3"/>
  <c r="AF11" i="3"/>
  <c r="AD11" i="3"/>
  <c r="AE11" i="3"/>
  <c r="AA11" i="3"/>
  <c r="AC11" i="3"/>
  <c r="AB11" i="3"/>
  <c r="AK10" i="3"/>
  <c r="AJ10" i="3"/>
  <c r="AH10" i="3"/>
  <c r="AI10" i="3"/>
  <c r="Y10" i="3"/>
  <c r="AG10" i="3"/>
  <c r="AF10" i="3"/>
  <c r="AE10" i="3"/>
  <c r="AD10" i="3"/>
  <c r="AC10" i="3"/>
  <c r="AA10" i="3"/>
  <c r="AB10" i="3"/>
  <c r="D13" i="3"/>
  <c r="Y13" i="3"/>
  <c r="AF13" i="3"/>
  <c r="AG13" i="3"/>
  <c r="AE13" i="3"/>
  <c r="AD13" i="3"/>
  <c r="AC13" i="3"/>
  <c r="AB13" i="3"/>
  <c r="AA13" i="3"/>
  <c r="C58" i="2"/>
  <c r="C53" i="2"/>
  <c r="C51" i="2"/>
  <c r="C52" i="2"/>
  <c r="C56" i="2"/>
  <c r="C54" i="2"/>
  <c r="C55" i="2"/>
  <c r="C49" i="2"/>
  <c r="C59" i="2"/>
  <c r="C50" i="2"/>
  <c r="D15" i="3"/>
  <c r="C18" i="3"/>
  <c r="C17" i="3"/>
  <c r="G12" i="3"/>
  <c r="K12" i="3"/>
  <c r="P12" i="3"/>
  <c r="T12" i="3"/>
  <c r="X12" i="3"/>
  <c r="F12" i="3"/>
  <c r="W12" i="3"/>
  <c r="H12" i="3"/>
  <c r="M12" i="3"/>
  <c r="Q12" i="3"/>
  <c r="U12" i="3"/>
  <c r="J12" i="3"/>
  <c r="S12" i="3"/>
  <c r="I12" i="3"/>
  <c r="N12" i="3"/>
  <c r="R12" i="3"/>
  <c r="V12" i="3"/>
  <c r="Z12" i="3"/>
  <c r="L12" i="3"/>
  <c r="O12" i="3"/>
  <c r="J8" i="3"/>
  <c r="N8" i="3"/>
  <c r="R8" i="3"/>
  <c r="V8" i="3"/>
  <c r="Z8" i="3"/>
  <c r="U8" i="3"/>
  <c r="F8" i="3"/>
  <c r="K8" i="3"/>
  <c r="O8" i="3"/>
  <c r="S8" i="3"/>
  <c r="W8" i="3"/>
  <c r="H8" i="3"/>
  <c r="M8" i="3"/>
  <c r="L8" i="3"/>
  <c r="P8" i="3"/>
  <c r="T8" i="3"/>
  <c r="X8" i="3"/>
  <c r="G8" i="3"/>
  <c r="I8" i="3"/>
  <c r="Q8" i="3"/>
  <c r="G15" i="3"/>
  <c r="K15" i="3"/>
  <c r="P15" i="3"/>
  <c r="T15" i="3"/>
  <c r="X15" i="3"/>
  <c r="F15" i="3"/>
  <c r="W15" i="3"/>
  <c r="H15" i="3"/>
  <c r="M15" i="3"/>
  <c r="Q15" i="3"/>
  <c r="U15" i="3"/>
  <c r="J15" i="3"/>
  <c r="S15" i="3"/>
  <c r="L15" i="3"/>
  <c r="I15" i="3"/>
  <c r="N15" i="3"/>
  <c r="R15" i="3"/>
  <c r="V15" i="3"/>
  <c r="Z15" i="3"/>
  <c r="O15" i="3"/>
  <c r="H11" i="3"/>
  <c r="L11" i="3"/>
  <c r="P11" i="3"/>
  <c r="T11" i="3"/>
  <c r="X11" i="3"/>
  <c r="S11" i="3"/>
  <c r="I11" i="3"/>
  <c r="M11" i="3"/>
  <c r="Q11" i="3"/>
  <c r="U11" i="3"/>
  <c r="G11" i="3"/>
  <c r="O11" i="3"/>
  <c r="F11" i="3"/>
  <c r="J11" i="3"/>
  <c r="N11" i="3"/>
  <c r="R11" i="3"/>
  <c r="V11" i="3"/>
  <c r="Z11" i="3"/>
  <c r="K11" i="3"/>
  <c r="W11" i="3"/>
  <c r="G14" i="3"/>
  <c r="K14" i="3"/>
  <c r="P14" i="3"/>
  <c r="T14" i="3"/>
  <c r="X14" i="3"/>
  <c r="O14" i="3"/>
  <c r="L14" i="3"/>
  <c r="H14" i="3"/>
  <c r="M14" i="3"/>
  <c r="Q14" i="3"/>
  <c r="U14" i="3"/>
  <c r="F14" i="3"/>
  <c r="S14" i="3"/>
  <c r="I14" i="3"/>
  <c r="N14" i="3"/>
  <c r="R14" i="3"/>
  <c r="V14" i="3"/>
  <c r="Z14" i="3"/>
  <c r="J14" i="3"/>
  <c r="W14" i="3"/>
  <c r="I10" i="3"/>
  <c r="M10" i="3"/>
  <c r="Q10" i="3"/>
  <c r="U10" i="3"/>
  <c r="P10" i="3"/>
  <c r="X10" i="3"/>
  <c r="F10" i="3"/>
  <c r="J10" i="3"/>
  <c r="N10" i="3"/>
  <c r="R10" i="3"/>
  <c r="V10" i="3"/>
  <c r="Z10" i="3"/>
  <c r="H10" i="3"/>
  <c r="T10" i="3"/>
  <c r="G10" i="3"/>
  <c r="K10" i="3"/>
  <c r="O10" i="3"/>
  <c r="S10" i="3"/>
  <c r="W10" i="3"/>
  <c r="L10" i="3"/>
  <c r="L13" i="3"/>
  <c r="G13" i="3"/>
  <c r="K13" i="3"/>
  <c r="P13" i="3"/>
  <c r="T13" i="3"/>
  <c r="X13" i="3"/>
  <c r="J13" i="3"/>
  <c r="W13" i="3"/>
  <c r="H13" i="3"/>
  <c r="M13" i="3"/>
  <c r="Q13" i="3"/>
  <c r="U13" i="3"/>
  <c r="O13" i="3"/>
  <c r="I13" i="3"/>
  <c r="N13" i="3"/>
  <c r="R13" i="3"/>
  <c r="V13" i="3"/>
  <c r="Z13" i="3"/>
  <c r="F13" i="3"/>
  <c r="S13" i="3"/>
  <c r="F9" i="3"/>
  <c r="J9" i="3"/>
  <c r="N9" i="3"/>
  <c r="R9" i="3"/>
  <c r="V9" i="3"/>
  <c r="Z9" i="3"/>
  <c r="M9" i="3"/>
  <c r="Q9" i="3"/>
  <c r="G9" i="3"/>
  <c r="K9" i="3"/>
  <c r="O9" i="3"/>
  <c r="S9" i="3"/>
  <c r="W9" i="3"/>
  <c r="I9" i="3"/>
  <c r="U9" i="3"/>
  <c r="H9" i="3"/>
  <c r="L9" i="3"/>
  <c r="P9" i="3"/>
  <c r="T9" i="3"/>
  <c r="X9" i="3"/>
  <c r="D12" i="3"/>
  <c r="G5" i="2"/>
  <c r="G4" i="7" s="1"/>
  <c r="D8" i="3"/>
  <c r="F5" i="2"/>
  <c r="F4" i="7" s="1"/>
  <c r="BH17" i="3" l="1"/>
  <c r="F61" i="7" s="1"/>
  <c r="BH18" i="3"/>
  <c r="G61" i="7" s="1"/>
  <c r="BI17" i="3"/>
  <c r="F62" i="7" s="1"/>
  <c r="BI18" i="3"/>
  <c r="G62" i="7" s="1"/>
  <c r="AP11" i="3"/>
  <c r="AS11" i="3"/>
  <c r="AK11" i="3"/>
  <c r="AH11" i="3"/>
  <c r="BF11" i="3"/>
  <c r="AI11" i="3"/>
  <c r="AN11" i="3"/>
  <c r="AJ11" i="3"/>
  <c r="AM11" i="3"/>
  <c r="AL11" i="3"/>
  <c r="AR11" i="3"/>
  <c r="AO11" i="3"/>
  <c r="BG11" i="3"/>
  <c r="AT11" i="3"/>
  <c r="BG13" i="3"/>
  <c r="AT13" i="3"/>
  <c r="BF13" i="3"/>
  <c r="AS13" i="3"/>
  <c r="AR13" i="3"/>
  <c r="AQ13" i="3"/>
  <c r="BG8" i="3"/>
  <c r="BF8" i="3"/>
  <c r="AR8" i="3"/>
  <c r="AQ8" i="3"/>
  <c r="AT8" i="3"/>
  <c r="AS8" i="3"/>
  <c r="W2" i="3"/>
  <c r="BG12" i="3"/>
  <c r="BF12" i="3"/>
  <c r="AR12" i="3"/>
  <c r="AQ12" i="3"/>
  <c r="AT12" i="3"/>
  <c r="AS12" i="3"/>
  <c r="AT15" i="3"/>
  <c r="BF15" i="3"/>
  <c r="AR15" i="3"/>
  <c r="AQ15" i="3"/>
  <c r="AS15" i="3"/>
  <c r="BG15" i="3"/>
  <c r="AP12" i="3"/>
  <c r="AO12" i="3"/>
  <c r="AM12" i="3"/>
  <c r="AN12" i="3"/>
  <c r="AL12" i="3"/>
  <c r="AP8" i="3"/>
  <c r="AO8" i="3"/>
  <c r="AM8" i="3"/>
  <c r="AN8" i="3"/>
  <c r="AL8" i="3"/>
  <c r="AP13" i="3"/>
  <c r="AO13" i="3"/>
  <c r="AL13" i="3"/>
  <c r="AN13" i="3"/>
  <c r="AM13" i="3"/>
  <c r="AO15" i="3"/>
  <c r="AP15" i="3"/>
  <c r="AL15" i="3"/>
  <c r="AM15" i="3"/>
  <c r="AN15" i="3"/>
  <c r="AJ12" i="3"/>
  <c r="AK12" i="3"/>
  <c r="AI12" i="3"/>
  <c r="AH12" i="3"/>
  <c r="AJ8" i="3"/>
  <c r="AK8" i="3"/>
  <c r="AI8" i="3"/>
  <c r="AH8" i="3"/>
  <c r="AJ13" i="3"/>
  <c r="AK13" i="3"/>
  <c r="AH13" i="3"/>
  <c r="AI13" i="3"/>
  <c r="AC17" i="3"/>
  <c r="F30" i="7" s="1"/>
  <c r="AC18" i="3"/>
  <c r="G30" i="7" s="1"/>
  <c r="AE17" i="3"/>
  <c r="F32" i="7" s="1"/>
  <c r="AE18" i="3"/>
  <c r="G32" i="7" s="1"/>
  <c r="AK15" i="3"/>
  <c r="AJ15" i="3"/>
  <c r="AI15" i="3"/>
  <c r="AH15" i="3"/>
  <c r="AA17" i="3"/>
  <c r="F28" i="7" s="1"/>
  <c r="AA18" i="3"/>
  <c r="G28" i="7" s="1"/>
  <c r="AG17" i="3"/>
  <c r="F34" i="7" s="1"/>
  <c r="AG18" i="3"/>
  <c r="G34" i="7" s="1"/>
  <c r="AB17" i="3"/>
  <c r="F29" i="7" s="1"/>
  <c r="AB18" i="3"/>
  <c r="G29" i="7" s="1"/>
  <c r="AF17" i="3"/>
  <c r="F33" i="7" s="1"/>
  <c r="AF18" i="3"/>
  <c r="G33" i="7" s="1"/>
  <c r="AD17" i="3"/>
  <c r="F31" i="7" s="1"/>
  <c r="AD18" i="3"/>
  <c r="G31" i="7" s="1"/>
  <c r="O17" i="3"/>
  <c r="F16" i="7" s="1"/>
  <c r="O18" i="3"/>
  <c r="G16" i="7" s="1"/>
  <c r="T18" i="3"/>
  <c r="G21" i="7" s="1"/>
  <c r="T17" i="3"/>
  <c r="F21" i="7" s="1"/>
  <c r="J18" i="3"/>
  <c r="G11" i="7" s="1"/>
  <c r="J17" i="3"/>
  <c r="F11" i="7" s="1"/>
  <c r="I17" i="3"/>
  <c r="F10" i="7" s="1"/>
  <c r="I18" i="3"/>
  <c r="G10" i="7" s="1"/>
  <c r="P17" i="3"/>
  <c r="F17" i="7" s="1"/>
  <c r="P18" i="3"/>
  <c r="G17" i="7" s="1"/>
  <c r="H17" i="3"/>
  <c r="F9" i="7" s="1"/>
  <c r="H18" i="3"/>
  <c r="G9" i="7" s="1"/>
  <c r="K17" i="3"/>
  <c r="F12" i="7" s="1"/>
  <c r="K18" i="3"/>
  <c r="G12" i="7" s="1"/>
  <c r="V17" i="3"/>
  <c r="F23" i="7" s="1"/>
  <c r="V18" i="3"/>
  <c r="G23" i="7" s="1"/>
  <c r="Q17" i="3"/>
  <c r="F18" i="7" s="1"/>
  <c r="Q18" i="3"/>
  <c r="G18" i="7" s="1"/>
  <c r="Z17" i="3"/>
  <c r="F27" i="7" s="1"/>
  <c r="Z18" i="3"/>
  <c r="G27" i="7" s="1"/>
  <c r="G17" i="3"/>
  <c r="F8" i="7" s="1"/>
  <c r="G18" i="3"/>
  <c r="G8" i="7" s="1"/>
  <c r="L17" i="3"/>
  <c r="F13" i="7" s="1"/>
  <c r="N7" i="7" s="1"/>
  <c r="L18" i="3"/>
  <c r="G13" i="7" s="1"/>
  <c r="W17" i="3"/>
  <c r="F24" i="7" s="1"/>
  <c r="W18" i="3"/>
  <c r="G24" i="7" s="1"/>
  <c r="F17" i="3"/>
  <c r="F7" i="7" s="1"/>
  <c r="F18" i="3"/>
  <c r="G7" i="7" s="1"/>
  <c r="R17" i="3"/>
  <c r="F19" i="7" s="1"/>
  <c r="R18" i="3"/>
  <c r="G19" i="7" s="1"/>
  <c r="M17" i="3"/>
  <c r="F14" i="7" s="1"/>
  <c r="M18" i="3"/>
  <c r="G14" i="7" s="1"/>
  <c r="D18" i="3"/>
  <c r="D17" i="3"/>
  <c r="X17" i="3"/>
  <c r="F25" i="7" s="1"/>
  <c r="X18" i="3"/>
  <c r="G25" i="7" s="1"/>
  <c r="Y17" i="3"/>
  <c r="F26" i="7" s="1"/>
  <c r="Y18" i="3"/>
  <c r="G26" i="7" s="1"/>
  <c r="S17" i="3"/>
  <c r="F20" i="7" s="1"/>
  <c r="S18" i="3"/>
  <c r="G20" i="7" s="1"/>
  <c r="U17" i="3"/>
  <c r="F22" i="7" s="1"/>
  <c r="U18" i="3"/>
  <c r="G22" i="7" s="1"/>
  <c r="N17" i="3"/>
  <c r="F15" i="7" s="1"/>
  <c r="N18" i="3"/>
  <c r="G15" i="7" s="1"/>
  <c r="H61" i="7" l="1"/>
  <c r="I61" i="7" s="1"/>
  <c r="C62" i="2" s="1"/>
  <c r="Q14" i="7"/>
  <c r="P14" i="7"/>
  <c r="H62" i="7"/>
  <c r="I62" i="7" s="1"/>
  <c r="C63" i="2" s="1"/>
  <c r="H25" i="7"/>
  <c r="I25" i="7" s="1"/>
  <c r="H14" i="7"/>
  <c r="I14" i="7" s="1"/>
  <c r="C15" i="2" s="1"/>
  <c r="H9" i="7"/>
  <c r="I9" i="7" s="1"/>
  <c r="C10" i="2" s="1"/>
  <c r="H21" i="7"/>
  <c r="I21" i="7" s="1"/>
  <c r="C22" i="2" s="1"/>
  <c r="H22" i="7"/>
  <c r="I22" i="7" s="1"/>
  <c r="H19" i="7"/>
  <c r="I19" i="7" s="1"/>
  <c r="L19" i="7" s="1"/>
  <c r="H24" i="7"/>
  <c r="H8" i="7"/>
  <c r="I8" i="7" s="1"/>
  <c r="H18" i="7"/>
  <c r="I18" i="7" s="1"/>
  <c r="C19" i="2" s="1"/>
  <c r="H12" i="7"/>
  <c r="I12" i="7" s="1"/>
  <c r="H16" i="7"/>
  <c r="I16" i="7" s="1"/>
  <c r="C17" i="2" s="1"/>
  <c r="AS17" i="3"/>
  <c r="F46" i="7" s="1"/>
  <c r="H33" i="7"/>
  <c r="I33" i="7" s="1"/>
  <c r="H34" i="7"/>
  <c r="I34" i="7" s="1"/>
  <c r="C35" i="2" s="1"/>
  <c r="H32" i="7"/>
  <c r="I32" i="7" s="1"/>
  <c r="C33" i="2" s="1"/>
  <c r="AT18" i="3"/>
  <c r="G47" i="7" s="1"/>
  <c r="AT17" i="3"/>
  <c r="F47" i="7" s="1"/>
  <c r="BG18" i="3"/>
  <c r="G60" i="7" s="1"/>
  <c r="BG17" i="3"/>
  <c r="F60" i="7" s="1"/>
  <c r="H20" i="7"/>
  <c r="I20" i="7" s="1"/>
  <c r="H13" i="7"/>
  <c r="I13" i="7" s="1"/>
  <c r="H27" i="7"/>
  <c r="I27" i="7" s="1"/>
  <c r="H23" i="7"/>
  <c r="I23" i="7" s="1"/>
  <c r="C24" i="2" s="1"/>
  <c r="H10" i="7"/>
  <c r="I10" i="7" s="1"/>
  <c r="H31" i="7"/>
  <c r="I31" i="7" s="1"/>
  <c r="C32" i="2" s="1"/>
  <c r="H29" i="7"/>
  <c r="I29" i="7" s="1"/>
  <c r="C30" i="2" s="1"/>
  <c r="H28" i="7"/>
  <c r="I28" i="7" s="1"/>
  <c r="C29" i="2" s="1"/>
  <c r="H30" i="7"/>
  <c r="I30" i="7" s="1"/>
  <c r="AP18" i="3"/>
  <c r="AQ17" i="3"/>
  <c r="F44" i="7" s="1"/>
  <c r="AQ18" i="3"/>
  <c r="G44" i="7" s="1"/>
  <c r="H15" i="7"/>
  <c r="I15" i="7" s="1"/>
  <c r="C16" i="2" s="1"/>
  <c r="H26" i="7"/>
  <c r="I26" i="7" s="1"/>
  <c r="L26" i="7" s="1"/>
  <c r="D27" i="2" s="1"/>
  <c r="H17" i="7"/>
  <c r="I17" i="7" s="1"/>
  <c r="H11" i="7"/>
  <c r="I11" i="7" s="1"/>
  <c r="I24" i="7"/>
  <c r="L24" i="7" s="1"/>
  <c r="D25" i="2" s="1"/>
  <c r="AR17" i="3"/>
  <c r="F45" i="7" s="1"/>
  <c r="AR18" i="3"/>
  <c r="G45" i="7" s="1"/>
  <c r="AP17" i="3"/>
  <c r="F43" i="7" s="1"/>
  <c r="AS18" i="3"/>
  <c r="G46" i="7" s="1"/>
  <c r="H46" i="7" s="1"/>
  <c r="I46" i="7" s="1"/>
  <c r="C47" i="2" s="1"/>
  <c r="BF18" i="3"/>
  <c r="G59" i="7" s="1"/>
  <c r="BF17" i="3"/>
  <c r="F59" i="7" s="1"/>
  <c r="H7" i="7"/>
  <c r="I7" i="7" s="1"/>
  <c r="AO18" i="3"/>
  <c r="G42" i="7" s="1"/>
  <c r="AO17" i="3"/>
  <c r="F42" i="7" s="1"/>
  <c r="AL17" i="3"/>
  <c r="F39" i="7" s="1"/>
  <c r="AL18" i="3"/>
  <c r="G39" i="7" s="1"/>
  <c r="AN18" i="3"/>
  <c r="G41" i="7" s="1"/>
  <c r="AN17" i="3"/>
  <c r="F41" i="7" s="1"/>
  <c r="AM18" i="3"/>
  <c r="G40" i="7" s="1"/>
  <c r="AM17" i="3"/>
  <c r="F40" i="7" s="1"/>
  <c r="C31" i="2"/>
  <c r="C34" i="2"/>
  <c r="AI18" i="3"/>
  <c r="G36" i="7" s="1"/>
  <c r="AI17" i="3"/>
  <c r="F36" i="7" s="1"/>
  <c r="AH18" i="3"/>
  <c r="G35" i="7" s="1"/>
  <c r="AH17" i="3"/>
  <c r="F35" i="7" s="1"/>
  <c r="AK17" i="3"/>
  <c r="F38" i="7" s="1"/>
  <c r="AK18" i="3"/>
  <c r="G38" i="7" s="1"/>
  <c r="AJ18" i="3"/>
  <c r="G37" i="7" s="1"/>
  <c r="AJ17" i="3"/>
  <c r="F37" i="7" s="1"/>
  <c r="C20" i="2"/>
  <c r="C18" i="2" l="1"/>
  <c r="L17" i="7"/>
  <c r="D18" i="2" s="1"/>
  <c r="C28" i="2"/>
  <c r="L27" i="7"/>
  <c r="C14" i="2"/>
  <c r="E14" i="2" s="1"/>
  <c r="M13" i="7"/>
  <c r="L13" i="7"/>
  <c r="F14" i="2" s="1"/>
  <c r="C26" i="2"/>
  <c r="L25" i="7"/>
  <c r="D26" i="2" s="1"/>
  <c r="C11" i="2"/>
  <c r="L10" i="7"/>
  <c r="D11" i="2" s="1"/>
  <c r="C9" i="2"/>
  <c r="L8" i="7"/>
  <c r="D9" i="2" s="1"/>
  <c r="D10" i="2" s="1"/>
  <c r="C13" i="2"/>
  <c r="L12" i="7"/>
  <c r="D13" i="2" s="1"/>
  <c r="C8" i="2"/>
  <c r="L7" i="7"/>
  <c r="D8" i="2" s="1"/>
  <c r="C12" i="2"/>
  <c r="L11" i="7"/>
  <c r="D12" i="2" s="1"/>
  <c r="H36" i="7"/>
  <c r="I36" i="7" s="1"/>
  <c r="C37" i="2" s="1"/>
  <c r="E37" i="2" s="1"/>
  <c r="H40" i="7"/>
  <c r="I40" i="7" s="1"/>
  <c r="C41" i="2" s="1"/>
  <c r="H39" i="7"/>
  <c r="I39" i="7" s="1"/>
  <c r="C40" i="2" s="1"/>
  <c r="H47" i="7"/>
  <c r="I47" i="7" s="1"/>
  <c r="C48" i="2" s="1"/>
  <c r="H43" i="7"/>
  <c r="I43" i="7" s="1"/>
  <c r="C44" i="2" s="1"/>
  <c r="H35" i="7"/>
  <c r="I35" i="7" s="1"/>
  <c r="C36" i="2" s="1"/>
  <c r="H42" i="7"/>
  <c r="I42" i="7" s="1"/>
  <c r="H59" i="7"/>
  <c r="I59" i="7" s="1"/>
  <c r="C60" i="2" s="1"/>
  <c r="H45" i="7"/>
  <c r="I45" i="7" s="1"/>
  <c r="C46" i="2" s="1"/>
  <c r="H44" i="7"/>
  <c r="I44" i="7" s="1"/>
  <c r="H38" i="7"/>
  <c r="I38" i="7" s="1"/>
  <c r="C39" i="2" s="1"/>
  <c r="H37" i="7"/>
  <c r="I37" i="7" s="1"/>
  <c r="C38" i="2" s="1"/>
  <c r="H41" i="7"/>
  <c r="I41" i="7" s="1"/>
  <c r="C42" i="2" s="1"/>
  <c r="H60" i="7"/>
  <c r="I60" i="7" s="1"/>
  <c r="C61" i="2" s="1"/>
  <c r="C43" i="2"/>
  <c r="C25" i="2"/>
  <c r="C23" i="2"/>
  <c r="M14" i="7"/>
  <c r="E15" i="2" s="1"/>
  <c r="C21" i="2" l="1"/>
  <c r="C27" i="2"/>
  <c r="C45" i="2" l="1"/>
</calcChain>
</file>

<file path=xl/sharedStrings.xml><?xml version="1.0" encoding="utf-8"?>
<sst xmlns="http://schemas.openxmlformats.org/spreadsheetml/2006/main" count="781" uniqueCount="590">
  <si>
    <t>과학탐구</t>
    <phoneticPr fontId="3" type="noConversion"/>
  </si>
  <si>
    <t>과목</t>
  </si>
  <si>
    <t>물1</t>
    <phoneticPr fontId="3" type="noConversion"/>
  </si>
  <si>
    <t>화1</t>
    <phoneticPr fontId="3" type="noConversion"/>
  </si>
  <si>
    <t>생1</t>
    <phoneticPr fontId="3" type="noConversion"/>
  </si>
  <si>
    <t>지1</t>
    <phoneticPr fontId="3" type="noConversion"/>
  </si>
  <si>
    <t>물2</t>
    <phoneticPr fontId="3" type="noConversion"/>
  </si>
  <si>
    <t>화2</t>
    <phoneticPr fontId="3" type="noConversion"/>
  </si>
  <si>
    <t>생2</t>
    <phoneticPr fontId="3" type="noConversion"/>
  </si>
  <si>
    <t>지2</t>
    <phoneticPr fontId="3" type="noConversion"/>
  </si>
  <si>
    <t>최고점수</t>
    <phoneticPr fontId="1" type="noConversion"/>
  </si>
  <si>
    <t>본인점수</t>
    <phoneticPr fontId="1" type="noConversion"/>
  </si>
  <si>
    <t>본인백분위</t>
    <phoneticPr fontId="1" type="noConversion"/>
  </si>
  <si>
    <t>최고백분위</t>
    <phoneticPr fontId="1" type="noConversion"/>
  </si>
  <si>
    <t>표준점수</t>
  </si>
  <si>
    <t>백분위</t>
  </si>
  <si>
    <t>서울대</t>
  </si>
  <si>
    <t>연세대</t>
  </si>
  <si>
    <t>고려대</t>
  </si>
  <si>
    <t>서강대</t>
  </si>
  <si>
    <t>성대가군</t>
  </si>
  <si>
    <t>성대나군</t>
  </si>
  <si>
    <t>한양대</t>
  </si>
  <si>
    <t>이대</t>
  </si>
  <si>
    <t>중앙대</t>
  </si>
  <si>
    <t>경희대</t>
  </si>
  <si>
    <t>시립대</t>
  </si>
  <si>
    <t>건국대</t>
  </si>
  <si>
    <t>동국대</t>
  </si>
  <si>
    <t>홍익대</t>
  </si>
  <si>
    <t>부산대</t>
  </si>
  <si>
    <t>연원</t>
  </si>
  <si>
    <t>가톨릭</t>
  </si>
  <si>
    <t>울산</t>
  </si>
  <si>
    <t>인하</t>
  </si>
  <si>
    <t>한림</t>
  </si>
  <si>
    <t>경북</t>
  </si>
  <si>
    <t>물1 72</t>
  </si>
  <si>
    <t>물1 71</t>
  </si>
  <si>
    <t>물1 70</t>
  </si>
  <si>
    <t>물1 69</t>
  </si>
  <si>
    <t>물1 68</t>
  </si>
  <si>
    <t>물1 67</t>
  </si>
  <si>
    <t>물1 66</t>
  </si>
  <si>
    <t>물1 65</t>
  </si>
  <si>
    <t>물1 64</t>
  </si>
  <si>
    <t>물1 63</t>
  </si>
  <si>
    <t>물1 62</t>
  </si>
  <si>
    <t>물1 61</t>
  </si>
  <si>
    <t>물1 60</t>
  </si>
  <si>
    <t>물1 59</t>
  </si>
  <si>
    <t>물1 58</t>
  </si>
  <si>
    <t>물1 57</t>
  </si>
  <si>
    <t>물1 56</t>
  </si>
  <si>
    <t>물1 55</t>
  </si>
  <si>
    <t>물1 54</t>
  </si>
  <si>
    <t>물1 53</t>
  </si>
  <si>
    <t>물1 52</t>
  </si>
  <si>
    <t>물1 51</t>
  </si>
  <si>
    <t>물1 50</t>
  </si>
  <si>
    <t>물1 49</t>
  </si>
  <si>
    <t>물1 48</t>
  </si>
  <si>
    <t>물1 47</t>
  </si>
  <si>
    <t>물1 46</t>
  </si>
  <si>
    <t>물1 45</t>
  </si>
  <si>
    <t>물1 44</t>
  </si>
  <si>
    <t>물1 43</t>
  </si>
  <si>
    <t>물1 42</t>
  </si>
  <si>
    <t>물1 41</t>
  </si>
  <si>
    <t>물1 40</t>
  </si>
  <si>
    <t>물1 39</t>
  </si>
  <si>
    <t>물1 38</t>
  </si>
  <si>
    <t>물1 37</t>
  </si>
  <si>
    <t>물1 36</t>
  </si>
  <si>
    <t>물1 35</t>
  </si>
  <si>
    <t>물1 34</t>
  </si>
  <si>
    <t>물1 33</t>
  </si>
  <si>
    <t>물1 32</t>
  </si>
  <si>
    <t>물1 31</t>
  </si>
  <si>
    <t>화1 71</t>
  </si>
  <si>
    <t>화1 69</t>
  </si>
  <si>
    <t>화1 68</t>
  </si>
  <si>
    <t>화1 67</t>
  </si>
  <si>
    <t>화1 66</t>
  </si>
  <si>
    <t>화1 65</t>
  </si>
  <si>
    <t>화1 64</t>
  </si>
  <si>
    <t>화1 63</t>
  </si>
  <si>
    <t>화1 62</t>
  </si>
  <si>
    <t>화1 61</t>
  </si>
  <si>
    <t>화1 60</t>
  </si>
  <si>
    <t>화1 59</t>
  </si>
  <si>
    <t>화1 58</t>
  </si>
  <si>
    <t>화1 57</t>
  </si>
  <si>
    <t>화1 56</t>
  </si>
  <si>
    <t>화1 55</t>
  </si>
  <si>
    <t>화1 54</t>
  </si>
  <si>
    <t>화1 53</t>
  </si>
  <si>
    <t>화1 52</t>
  </si>
  <si>
    <t>화1 51</t>
  </si>
  <si>
    <t>화1 50</t>
  </si>
  <si>
    <t>화1 49</t>
  </si>
  <si>
    <t>화1 48</t>
  </si>
  <si>
    <t>화1 47</t>
  </si>
  <si>
    <t>화1 46</t>
  </si>
  <si>
    <t>화1 45</t>
  </si>
  <si>
    <t>화1 44</t>
  </si>
  <si>
    <t>화1 43</t>
  </si>
  <si>
    <t>화1 42</t>
  </si>
  <si>
    <t>화1 41</t>
  </si>
  <si>
    <t>화1 40</t>
  </si>
  <si>
    <t>화1 39</t>
  </si>
  <si>
    <t>화1 38</t>
  </si>
  <si>
    <t>화1 37</t>
  </si>
  <si>
    <t>화1 36</t>
  </si>
  <si>
    <t>화1 35</t>
  </si>
  <si>
    <t>화1 34</t>
  </si>
  <si>
    <t>화1 33</t>
  </si>
  <si>
    <t>화1 32</t>
  </si>
  <si>
    <t>화1 31</t>
  </si>
  <si>
    <t>화1 30</t>
  </si>
  <si>
    <t>화1 29</t>
  </si>
  <si>
    <t>화1 28</t>
  </si>
  <si>
    <t>생1 71</t>
  </si>
  <si>
    <t>생1 70</t>
  </si>
  <si>
    <t>생1 69</t>
  </si>
  <si>
    <t>생1 68</t>
  </si>
  <si>
    <t>생1 67</t>
  </si>
  <si>
    <t>생1 66</t>
  </si>
  <si>
    <t>생1 65</t>
  </si>
  <si>
    <t>생1 64</t>
  </si>
  <si>
    <t>생1 63</t>
  </si>
  <si>
    <t>생1 62</t>
  </si>
  <si>
    <t>생1 61</t>
  </si>
  <si>
    <t>생1 60</t>
  </si>
  <si>
    <t>생1 59</t>
  </si>
  <si>
    <t>생1 58</t>
  </si>
  <si>
    <t>생1 57</t>
  </si>
  <si>
    <t>생1 56</t>
  </si>
  <si>
    <t>생1 55</t>
  </si>
  <si>
    <t>생1 54</t>
  </si>
  <si>
    <t>생1 53</t>
  </si>
  <si>
    <t>생1 52</t>
  </si>
  <si>
    <t>생1 51</t>
  </si>
  <si>
    <t>생1 50</t>
  </si>
  <si>
    <t>생1 49</t>
  </si>
  <si>
    <t>생1 48</t>
  </si>
  <si>
    <t>생1 47</t>
  </si>
  <si>
    <t>생1 46</t>
  </si>
  <si>
    <t>생1 45</t>
  </si>
  <si>
    <t>생1 44</t>
  </si>
  <si>
    <t>생1 43</t>
  </si>
  <si>
    <t>생1 42</t>
  </si>
  <si>
    <t>생1 41</t>
  </si>
  <si>
    <t>생1 40</t>
  </si>
  <si>
    <t>생1 39</t>
  </si>
  <si>
    <t>생1 38</t>
  </si>
  <si>
    <t>생1 37</t>
  </si>
  <si>
    <t>생1 36</t>
  </si>
  <si>
    <t>생1 35</t>
  </si>
  <si>
    <t>생1 34</t>
  </si>
  <si>
    <t>생1 33</t>
  </si>
  <si>
    <t>생1 32</t>
  </si>
  <si>
    <t>생1 31</t>
  </si>
  <si>
    <t>생1 30</t>
  </si>
  <si>
    <t>지1 69</t>
  </si>
  <si>
    <t>지1 67</t>
  </si>
  <si>
    <t>지1 66</t>
  </si>
  <si>
    <t>지1 65</t>
  </si>
  <si>
    <t>지1 64</t>
  </si>
  <si>
    <t>지1 63</t>
  </si>
  <si>
    <t>지1 62</t>
  </si>
  <si>
    <t>지1 61</t>
  </si>
  <si>
    <t>지1 60</t>
  </si>
  <si>
    <t>지1 59</t>
  </si>
  <si>
    <t>지1 58</t>
  </si>
  <si>
    <t>지1 57</t>
  </si>
  <si>
    <t>지1 56</t>
  </si>
  <si>
    <t>지1 55</t>
  </si>
  <si>
    <t>지1 54</t>
  </si>
  <si>
    <t>지1 53</t>
  </si>
  <si>
    <t>지1 52</t>
  </si>
  <si>
    <t>지1 51</t>
  </si>
  <si>
    <t>지1 50</t>
  </si>
  <si>
    <t>지1 49</t>
  </si>
  <si>
    <t>지1 48</t>
  </si>
  <si>
    <t>지1 47</t>
  </si>
  <si>
    <t>지1 46</t>
  </si>
  <si>
    <t>지1 45</t>
  </si>
  <si>
    <t>지1 44</t>
  </si>
  <si>
    <t>지1 43</t>
  </si>
  <si>
    <t>지1 42</t>
  </si>
  <si>
    <t>지1 41</t>
  </si>
  <si>
    <t>지1 40</t>
  </si>
  <si>
    <t>지1 39</t>
  </si>
  <si>
    <t>지1 38</t>
  </si>
  <si>
    <t>지1 37</t>
  </si>
  <si>
    <t>지1 36</t>
  </si>
  <si>
    <t>지1 35</t>
  </si>
  <si>
    <t>지1 34</t>
  </si>
  <si>
    <t>지1 33</t>
  </si>
  <si>
    <t>지1 32</t>
  </si>
  <si>
    <t>지1 31</t>
  </si>
  <si>
    <t>지1 30</t>
  </si>
  <si>
    <t>지1 29</t>
  </si>
  <si>
    <t>지1 28</t>
  </si>
  <si>
    <t>물2 67</t>
  </si>
  <si>
    <t>물2 65</t>
  </si>
  <si>
    <t>물2 64</t>
  </si>
  <si>
    <t>물2 63</t>
  </si>
  <si>
    <t>물2 62</t>
  </si>
  <si>
    <t>물2 61</t>
  </si>
  <si>
    <t>물2 60</t>
  </si>
  <si>
    <t>물2 59</t>
  </si>
  <si>
    <t>물2 58</t>
  </si>
  <si>
    <t>물2 57</t>
  </si>
  <si>
    <t>물2 56</t>
  </si>
  <si>
    <t>물2 55</t>
  </si>
  <si>
    <t>물2 54</t>
  </si>
  <si>
    <t>물2 53</t>
  </si>
  <si>
    <t>물2 52</t>
  </si>
  <si>
    <t>물2 51</t>
  </si>
  <si>
    <t>물2 50</t>
  </si>
  <si>
    <t>물2 49</t>
  </si>
  <si>
    <t>물2 48</t>
  </si>
  <si>
    <t>물2 47</t>
  </si>
  <si>
    <t>물2 46</t>
  </si>
  <si>
    <t>물2 45</t>
  </si>
  <si>
    <t>물2 44</t>
  </si>
  <si>
    <t>물2 43</t>
  </si>
  <si>
    <t>물2 42</t>
  </si>
  <si>
    <t>물2 41</t>
  </si>
  <si>
    <t>물2 40</t>
  </si>
  <si>
    <t>물2 39</t>
  </si>
  <si>
    <t>물2 38</t>
  </si>
  <si>
    <t>물2 37</t>
  </si>
  <si>
    <t>물2 36</t>
  </si>
  <si>
    <t>물2 35</t>
  </si>
  <si>
    <t>물2 34</t>
  </si>
  <si>
    <t>물2 33</t>
  </si>
  <si>
    <t>물2 32</t>
  </si>
  <si>
    <t>물2 31</t>
  </si>
  <si>
    <t>물2 30</t>
  </si>
  <si>
    <t>화2 68</t>
  </si>
  <si>
    <t>화2 66</t>
  </si>
  <si>
    <t>화2 65</t>
  </si>
  <si>
    <t>화2 64</t>
  </si>
  <si>
    <t>화2 63</t>
  </si>
  <si>
    <t>화2 62</t>
  </si>
  <si>
    <t>화2 61</t>
  </si>
  <si>
    <t>화2 60</t>
  </si>
  <si>
    <t>화2 59</t>
  </si>
  <si>
    <t>화2 58</t>
  </si>
  <si>
    <t>화2 57</t>
  </si>
  <si>
    <t>화2 56</t>
  </si>
  <si>
    <t>화2 55</t>
  </si>
  <si>
    <t>화2 54</t>
  </si>
  <si>
    <t>화2 53</t>
  </si>
  <si>
    <t>화2 52</t>
  </si>
  <si>
    <t>화2 51</t>
  </si>
  <si>
    <t>화2 50</t>
  </si>
  <si>
    <t>화2 49</t>
  </si>
  <si>
    <t>화2 48</t>
  </si>
  <si>
    <t>화2 47</t>
  </si>
  <si>
    <t>화2 46</t>
  </si>
  <si>
    <t>화2 45</t>
  </si>
  <si>
    <t>화2 44</t>
  </si>
  <si>
    <t>화2 43</t>
  </si>
  <si>
    <t>화2 42</t>
  </si>
  <si>
    <t>화2 41</t>
  </si>
  <si>
    <t>화2 40</t>
  </si>
  <si>
    <t>화2 39</t>
  </si>
  <si>
    <t>화2 38</t>
  </si>
  <si>
    <t>화2 37</t>
  </si>
  <si>
    <t>화2 36</t>
  </si>
  <si>
    <t>화2 35</t>
  </si>
  <si>
    <t>화2 34</t>
  </si>
  <si>
    <t>화2 33</t>
  </si>
  <si>
    <t>화2 32</t>
  </si>
  <si>
    <t>화2 31</t>
  </si>
  <si>
    <t>화2 30</t>
  </si>
  <si>
    <t>화2 29</t>
  </si>
  <si>
    <t>화2 28</t>
  </si>
  <si>
    <t>생2 73</t>
  </si>
  <si>
    <t>생2 72</t>
  </si>
  <si>
    <t>생2 71</t>
  </si>
  <si>
    <t>생2 70</t>
  </si>
  <si>
    <t>생2 69</t>
  </si>
  <si>
    <t>생2 68</t>
  </si>
  <si>
    <t>생2 67</t>
  </si>
  <si>
    <t>생2 66</t>
  </si>
  <si>
    <t>생2 65</t>
  </si>
  <si>
    <t>생2 64</t>
  </si>
  <si>
    <t>생2 63</t>
  </si>
  <si>
    <t>생2 62</t>
  </si>
  <si>
    <t>생2 61</t>
  </si>
  <si>
    <t>생2 60</t>
  </si>
  <si>
    <t>생2 59</t>
  </si>
  <si>
    <t>생2 58</t>
  </si>
  <si>
    <t>생2 57</t>
  </si>
  <si>
    <t>생2 56</t>
  </si>
  <si>
    <t>생2 55</t>
  </si>
  <si>
    <t>생2 54</t>
  </si>
  <si>
    <t>생2 53</t>
  </si>
  <si>
    <t>생2 52</t>
  </si>
  <si>
    <t>생2 51</t>
  </si>
  <si>
    <t>생2 50</t>
  </si>
  <si>
    <t>생2 49</t>
  </si>
  <si>
    <t>생2 48</t>
  </si>
  <si>
    <t>생2 47</t>
  </si>
  <si>
    <t>생2 46</t>
  </si>
  <si>
    <t>생2 45</t>
  </si>
  <si>
    <t>생2 44</t>
  </si>
  <si>
    <t>생2 43</t>
  </si>
  <si>
    <t>생2 42</t>
  </si>
  <si>
    <t>생2 41</t>
  </si>
  <si>
    <t>생2 40</t>
  </si>
  <si>
    <t>생2 39</t>
  </si>
  <si>
    <t>생2 38</t>
  </si>
  <si>
    <t>생2 37</t>
  </si>
  <si>
    <t>생2 36</t>
  </si>
  <si>
    <t>생2 35</t>
  </si>
  <si>
    <t>생2 34</t>
  </si>
  <si>
    <t>생2 33</t>
  </si>
  <si>
    <t>생2 32</t>
  </si>
  <si>
    <t>생2 31</t>
  </si>
  <si>
    <t>생2 30</t>
  </si>
  <si>
    <t>지2 71</t>
  </si>
  <si>
    <t>지2 69</t>
  </si>
  <si>
    <t>지2 68</t>
  </si>
  <si>
    <t>지2 67</t>
  </si>
  <si>
    <t>지2 66</t>
  </si>
  <si>
    <t>지2 65</t>
  </si>
  <si>
    <t>지2 64</t>
  </si>
  <si>
    <t>지2 63</t>
  </si>
  <si>
    <t>지2 62</t>
  </si>
  <si>
    <t>지2 61</t>
  </si>
  <si>
    <t>지2 60</t>
  </si>
  <si>
    <t>지2 59</t>
  </si>
  <si>
    <t>지2 58</t>
  </si>
  <si>
    <t>지2 57</t>
  </si>
  <si>
    <t>지2 56</t>
  </si>
  <si>
    <t>지2 55</t>
  </si>
  <si>
    <t>지2 54</t>
  </si>
  <si>
    <t>지2 53</t>
  </si>
  <si>
    <t>지2 52</t>
  </si>
  <si>
    <t>지2 51</t>
  </si>
  <si>
    <t>지2 50</t>
  </si>
  <si>
    <t>지2 49</t>
  </si>
  <si>
    <t>지2 48</t>
  </si>
  <si>
    <t>지2 47</t>
  </si>
  <si>
    <t>지2 46</t>
  </si>
  <si>
    <t>지2 45</t>
  </si>
  <si>
    <t>지2 44</t>
  </si>
  <si>
    <t>지2 43</t>
  </si>
  <si>
    <t>지2 42</t>
  </si>
  <si>
    <t>지2 41</t>
  </si>
  <si>
    <t>지2 40</t>
  </si>
  <si>
    <t>지2 39</t>
  </si>
  <si>
    <t>지2 38</t>
  </si>
  <si>
    <t>지2 37</t>
  </si>
  <si>
    <t>지2 36</t>
  </si>
  <si>
    <t>지2 35</t>
  </si>
  <si>
    <t>지2 34</t>
  </si>
  <si>
    <t>지2 33</t>
  </si>
  <si>
    <t>지2 32</t>
  </si>
  <si>
    <t>동일계열</t>
    <phoneticPr fontId="3" type="noConversion"/>
  </si>
  <si>
    <t>1 두개</t>
    <phoneticPr fontId="3" type="noConversion"/>
  </si>
  <si>
    <t>표점</t>
    <phoneticPr fontId="3" type="noConversion"/>
  </si>
  <si>
    <t>백분위</t>
    <phoneticPr fontId="3" type="noConversion"/>
  </si>
  <si>
    <t>1등</t>
    <phoneticPr fontId="1" type="noConversion"/>
  </si>
  <si>
    <t>2등</t>
    <phoneticPr fontId="1" type="noConversion"/>
  </si>
  <si>
    <t>O</t>
    <phoneticPr fontId="3" type="noConversion"/>
  </si>
  <si>
    <t>O</t>
    <phoneticPr fontId="3" type="noConversion"/>
  </si>
  <si>
    <t>O</t>
    <phoneticPr fontId="3" type="noConversion"/>
  </si>
  <si>
    <t>O</t>
    <phoneticPr fontId="3" type="noConversion"/>
  </si>
  <si>
    <r>
      <rPr>
        <sz val="11"/>
        <color theme="1"/>
        <rFont val="맑은 고딕"/>
        <family val="2"/>
      </rPr>
      <t>서울대</t>
    </r>
  </si>
  <si>
    <r>
      <rPr>
        <sz val="11"/>
        <color theme="1"/>
        <rFont val="맑은 고딕"/>
        <family val="2"/>
      </rPr>
      <t>연세대</t>
    </r>
  </si>
  <si>
    <r>
      <rPr>
        <sz val="11"/>
        <color theme="1"/>
        <rFont val="맑은 고딕"/>
        <family val="2"/>
      </rPr>
      <t>고려대</t>
    </r>
  </si>
  <si>
    <r>
      <rPr>
        <sz val="11"/>
        <color theme="1"/>
        <rFont val="맑은 고딕"/>
        <family val="2"/>
      </rPr>
      <t>서강대</t>
    </r>
  </si>
  <si>
    <r>
      <rPr>
        <sz val="11"/>
        <color theme="1"/>
        <rFont val="맑은 고딕"/>
        <family val="2"/>
      </rPr>
      <t>성대가군</t>
    </r>
  </si>
  <si>
    <r>
      <rPr>
        <sz val="11"/>
        <color theme="1"/>
        <rFont val="맑은 고딕"/>
        <family val="2"/>
      </rPr>
      <t>성대나군</t>
    </r>
  </si>
  <si>
    <r>
      <rPr>
        <sz val="11"/>
        <color theme="1"/>
        <rFont val="맑은 고딕"/>
        <family val="2"/>
      </rPr>
      <t>영어제외</t>
    </r>
    <phoneticPr fontId="3" type="noConversion"/>
  </si>
  <si>
    <r>
      <rPr>
        <sz val="11"/>
        <color theme="1"/>
        <rFont val="맑은 고딕"/>
        <family val="2"/>
      </rPr>
      <t>한양대</t>
    </r>
  </si>
  <si>
    <r>
      <rPr>
        <sz val="11"/>
        <color theme="1"/>
        <rFont val="맑은 고딕"/>
        <family val="2"/>
      </rPr>
      <t>이대</t>
    </r>
  </si>
  <si>
    <r>
      <rPr>
        <sz val="11"/>
        <color theme="1"/>
        <rFont val="맑은 고딕"/>
        <family val="2"/>
      </rPr>
      <t>중앙대</t>
    </r>
  </si>
  <si>
    <r>
      <rPr>
        <sz val="11"/>
        <color theme="1"/>
        <rFont val="맑은 고딕"/>
        <family val="2"/>
      </rPr>
      <t>경희대</t>
    </r>
  </si>
  <si>
    <r>
      <rPr>
        <sz val="11"/>
        <color theme="1"/>
        <rFont val="맑은 고딕"/>
        <family val="2"/>
      </rPr>
      <t>시립대</t>
    </r>
  </si>
  <si>
    <r>
      <rPr>
        <sz val="11"/>
        <color theme="1"/>
        <rFont val="맑은 고딕"/>
        <family val="2"/>
      </rPr>
      <t>건국대</t>
    </r>
  </si>
  <si>
    <r>
      <rPr>
        <sz val="11"/>
        <color theme="1"/>
        <rFont val="맑은 고딕"/>
        <family val="2"/>
      </rPr>
      <t>동국대</t>
    </r>
  </si>
  <si>
    <r>
      <rPr>
        <sz val="11"/>
        <color theme="1"/>
        <rFont val="맑은 고딕"/>
        <family val="2"/>
      </rPr>
      <t>홍익대</t>
    </r>
  </si>
  <si>
    <r>
      <rPr>
        <sz val="11"/>
        <color theme="1"/>
        <rFont val="맑은 고딕"/>
        <family val="2"/>
      </rPr>
      <t>부산대</t>
    </r>
  </si>
  <si>
    <r>
      <rPr>
        <sz val="11"/>
        <color theme="1"/>
        <rFont val="맑은 고딕"/>
        <family val="2"/>
      </rPr>
      <t>연원</t>
    </r>
  </si>
  <si>
    <r>
      <rPr>
        <sz val="11"/>
        <color theme="1"/>
        <rFont val="맑은 고딕"/>
        <family val="2"/>
      </rPr>
      <t>가톨릭</t>
    </r>
  </si>
  <si>
    <r>
      <rPr>
        <sz val="11"/>
        <color theme="1"/>
        <rFont val="맑은 고딕"/>
        <family val="2"/>
      </rPr>
      <t>울산</t>
    </r>
  </si>
  <si>
    <r>
      <rPr>
        <sz val="11"/>
        <color theme="1"/>
        <rFont val="맑은 고딕"/>
        <family val="2"/>
      </rPr>
      <t>인하</t>
    </r>
  </si>
  <si>
    <r>
      <rPr>
        <sz val="11"/>
        <color theme="1"/>
        <rFont val="맑은 고딕"/>
        <family val="2"/>
      </rPr>
      <t>한림</t>
    </r>
  </si>
  <si>
    <r>
      <rPr>
        <b/>
        <sz val="11"/>
        <color theme="1"/>
        <rFont val="나눔"/>
        <family val="1"/>
        <charset val="129"/>
      </rPr>
      <t>표준점수</t>
    </r>
    <phoneticPr fontId="3" type="noConversion"/>
  </si>
  <si>
    <r>
      <rPr>
        <b/>
        <sz val="11"/>
        <color theme="1"/>
        <rFont val="나눔"/>
        <family val="1"/>
        <charset val="129"/>
      </rPr>
      <t>환산점수</t>
    </r>
    <phoneticPr fontId="3" type="noConversion"/>
  </si>
  <si>
    <r>
      <rPr>
        <b/>
        <sz val="11"/>
        <color theme="1"/>
        <rFont val="나눔"/>
        <family val="1"/>
        <charset val="129"/>
      </rPr>
      <t>수학</t>
    </r>
    <phoneticPr fontId="3" type="noConversion"/>
  </si>
  <si>
    <r>
      <rPr>
        <b/>
        <sz val="11"/>
        <color theme="1"/>
        <rFont val="나눔"/>
        <family val="1"/>
        <charset val="129"/>
      </rPr>
      <t>영어</t>
    </r>
    <phoneticPr fontId="3" type="noConversion"/>
  </si>
  <si>
    <r>
      <rPr>
        <b/>
        <sz val="11"/>
        <color theme="1"/>
        <rFont val="나눔"/>
        <family val="1"/>
        <charset val="129"/>
      </rPr>
      <t>합계</t>
    </r>
    <phoneticPr fontId="3" type="noConversion"/>
  </si>
  <si>
    <r>
      <rPr>
        <b/>
        <sz val="11"/>
        <color theme="1"/>
        <rFont val="나눔"/>
        <family val="1"/>
        <charset val="129"/>
      </rPr>
      <t>국어</t>
    </r>
    <phoneticPr fontId="3" type="noConversion"/>
  </si>
  <si>
    <r>
      <rPr>
        <sz val="11"/>
        <color theme="1"/>
        <rFont val="맑은 고딕"/>
        <family val="2"/>
      </rPr>
      <t>국어제외</t>
    </r>
    <phoneticPr fontId="3" type="noConversion"/>
  </si>
  <si>
    <r>
      <rPr>
        <b/>
        <sz val="11"/>
        <color theme="1"/>
        <rFont val="나눔"/>
        <family val="1"/>
        <charset val="129"/>
      </rPr>
      <t>과목명</t>
    </r>
    <phoneticPr fontId="3" type="noConversion"/>
  </si>
  <si>
    <r>
      <rPr>
        <b/>
        <sz val="11"/>
        <color theme="1"/>
        <rFont val="나눔"/>
        <family val="1"/>
        <charset val="129"/>
      </rPr>
      <t>백분위</t>
    </r>
    <phoneticPr fontId="3" type="noConversion"/>
  </si>
  <si>
    <r>
      <rPr>
        <sz val="11"/>
        <color theme="1"/>
        <rFont val="맑은 고딕"/>
        <family val="2"/>
      </rPr>
      <t>이대건강</t>
    </r>
    <phoneticPr fontId="3" type="noConversion"/>
  </si>
  <si>
    <r>
      <rPr>
        <b/>
        <sz val="11"/>
        <color theme="1"/>
        <rFont val="나눔"/>
        <family val="1"/>
        <charset val="129"/>
      </rPr>
      <t>과목명</t>
    </r>
    <phoneticPr fontId="3" type="noConversion"/>
  </si>
  <si>
    <r>
      <rPr>
        <b/>
        <sz val="11"/>
        <color theme="1"/>
        <rFont val="나눔"/>
        <family val="1"/>
        <charset val="129"/>
      </rPr>
      <t>국어</t>
    </r>
    <phoneticPr fontId="3" type="noConversion"/>
  </si>
  <si>
    <r>
      <rPr>
        <b/>
        <sz val="11"/>
        <color theme="1"/>
        <rFont val="나눔"/>
        <family val="1"/>
        <charset val="129"/>
      </rPr>
      <t>백분위</t>
    </r>
    <phoneticPr fontId="3" type="noConversion"/>
  </si>
  <si>
    <r>
      <rPr>
        <sz val="10"/>
        <color theme="1"/>
        <rFont val="바탕체"/>
        <family val="1"/>
        <charset val="129"/>
      </rPr>
      <t>영어</t>
    </r>
    <r>
      <rPr>
        <sz val="10"/>
        <color theme="1"/>
        <rFont val="Segoe UI"/>
        <family val="2"/>
      </rPr>
      <t>B</t>
    </r>
  </si>
  <si>
    <r>
      <rPr>
        <b/>
        <sz val="11"/>
        <color theme="1"/>
        <rFont val="나눔"/>
        <family val="1"/>
        <charset val="129"/>
      </rPr>
      <t>과탐</t>
    </r>
    <r>
      <rPr>
        <b/>
        <sz val="11"/>
        <color theme="1"/>
        <rFont val="Segoe UI"/>
        <family val="2"/>
      </rPr>
      <t>1</t>
    </r>
    <phoneticPr fontId="3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</si>
  <si>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X</t>
    </r>
    <phoneticPr fontId="3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</si>
  <si>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O</t>
    </r>
    <phoneticPr fontId="3" type="noConversion"/>
  </si>
  <si>
    <r>
      <rPr>
        <sz val="11"/>
        <color theme="1"/>
        <rFont val="맑은 고딕"/>
        <family val="2"/>
      </rPr>
      <t>변표</t>
    </r>
    <phoneticPr fontId="3" type="noConversion"/>
  </si>
  <si>
    <r>
      <rPr>
        <b/>
        <sz val="11"/>
        <color theme="1"/>
        <rFont val="나눔"/>
        <family val="1"/>
        <charset val="129"/>
      </rPr>
      <t>과탐</t>
    </r>
    <r>
      <rPr>
        <b/>
        <sz val="11"/>
        <color theme="1"/>
        <rFont val="Segoe UI"/>
        <family val="2"/>
      </rPr>
      <t>2</t>
    </r>
    <phoneticPr fontId="3" type="noConversion"/>
  </si>
  <si>
    <r>
      <rPr>
        <b/>
        <sz val="11"/>
        <color theme="1"/>
        <rFont val="나눔"/>
        <family val="1"/>
        <charset val="129"/>
      </rPr>
      <t>표준점수</t>
    </r>
    <phoneticPr fontId="3" type="noConversion"/>
  </si>
  <si>
    <t>O</t>
    <phoneticPr fontId="3" type="noConversion"/>
  </si>
  <si>
    <t>동아</t>
    <phoneticPr fontId="1" type="noConversion"/>
  </si>
  <si>
    <t>인제</t>
    <phoneticPr fontId="1" type="noConversion"/>
  </si>
  <si>
    <t>전남</t>
    <phoneticPr fontId="1" type="noConversion"/>
  </si>
  <si>
    <t>전북</t>
    <phoneticPr fontId="1" type="noConversion"/>
  </si>
  <si>
    <t>충남</t>
    <phoneticPr fontId="1" type="noConversion"/>
  </si>
  <si>
    <t>원광</t>
    <phoneticPr fontId="1" type="noConversion"/>
  </si>
  <si>
    <t>고신</t>
    <phoneticPr fontId="1" type="noConversion"/>
  </si>
  <si>
    <t>건양</t>
    <phoneticPr fontId="1" type="noConversion"/>
  </si>
  <si>
    <t>관동</t>
    <phoneticPr fontId="1" type="noConversion"/>
  </si>
  <si>
    <t>조선</t>
    <phoneticPr fontId="1" type="noConversion"/>
  </si>
  <si>
    <t>충북</t>
    <phoneticPr fontId="1" type="noConversion"/>
  </si>
  <si>
    <t>가천</t>
    <phoneticPr fontId="1" type="noConversion"/>
  </si>
  <si>
    <t>영남</t>
    <phoneticPr fontId="1" type="noConversion"/>
  </si>
  <si>
    <t>을지</t>
    <phoneticPr fontId="1" type="noConversion"/>
  </si>
  <si>
    <t>계명</t>
    <phoneticPr fontId="1" type="noConversion"/>
  </si>
  <si>
    <t>단국</t>
    <phoneticPr fontId="1" type="noConversion"/>
  </si>
  <si>
    <t>대가</t>
    <phoneticPr fontId="1" type="noConversion"/>
  </si>
  <si>
    <t>순천향</t>
    <phoneticPr fontId="1" type="noConversion"/>
  </si>
  <si>
    <t>제주의전</t>
    <phoneticPr fontId="1" type="noConversion"/>
  </si>
  <si>
    <t>강릉원주</t>
    <phoneticPr fontId="1" type="noConversion"/>
  </si>
  <si>
    <t>대전한</t>
    <phoneticPr fontId="1" type="noConversion"/>
  </si>
  <si>
    <t>가천한</t>
    <phoneticPr fontId="1" type="noConversion"/>
  </si>
  <si>
    <t>동의한</t>
    <phoneticPr fontId="1" type="noConversion"/>
  </si>
  <si>
    <t>우석한</t>
    <phoneticPr fontId="1" type="noConversion"/>
  </si>
  <si>
    <t>대구한</t>
    <phoneticPr fontId="1" type="noConversion"/>
  </si>
  <si>
    <t>세명한</t>
    <phoneticPr fontId="1" type="noConversion"/>
  </si>
  <si>
    <t>동국한</t>
    <phoneticPr fontId="1" type="noConversion"/>
  </si>
  <si>
    <t>동지한</t>
    <phoneticPr fontId="1" type="noConversion"/>
  </si>
  <si>
    <t>상지한</t>
    <phoneticPr fontId="1" type="noConversion"/>
  </si>
  <si>
    <t>강원수</t>
    <phoneticPr fontId="1" type="noConversion"/>
  </si>
  <si>
    <t>제주수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</si>
  <si>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</si>
  <si>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</si>
  <si>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</si>
  <si>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</si>
  <si>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</si>
  <si>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</si>
  <si>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</si>
  <si>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표점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</si>
  <si>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</si>
  <si>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</si>
  <si>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</si>
  <si>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변표</t>
    <phoneticPr fontId="1" type="noConversion"/>
  </si>
  <si>
    <t>화2생2</t>
    <phoneticPr fontId="1" type="noConversion"/>
  </si>
  <si>
    <t>표점</t>
    <phoneticPr fontId="1" type="noConversion"/>
  </si>
  <si>
    <t>표점</t>
    <phoneticPr fontId="1" type="noConversion"/>
  </si>
  <si>
    <t>과탐환산</t>
    <phoneticPr fontId="3" type="noConversion"/>
  </si>
  <si>
    <t>획득표점</t>
    <phoneticPr fontId="1" type="noConversion"/>
  </si>
  <si>
    <t>표점</t>
    <phoneticPr fontId="1" type="noConversion"/>
  </si>
  <si>
    <t>백분위</t>
    <phoneticPr fontId="1" type="noConversion"/>
  </si>
  <si>
    <t>백분위</t>
    <phoneticPr fontId="1" type="noConversion"/>
  </si>
  <si>
    <t>과탐</t>
    <phoneticPr fontId="3" type="noConversion"/>
  </si>
  <si>
    <t>백분위</t>
    <phoneticPr fontId="1" type="noConversion"/>
  </si>
  <si>
    <t>국어A</t>
    <phoneticPr fontId="3" type="noConversion"/>
  </si>
  <si>
    <t>수학B</t>
    <phoneticPr fontId="3" type="noConversion"/>
  </si>
  <si>
    <t>백분위</t>
    <phoneticPr fontId="1" type="noConversion"/>
  </si>
  <si>
    <t>백분위</t>
    <phoneticPr fontId="1" type="noConversion"/>
  </si>
  <si>
    <t>백분위</t>
    <phoneticPr fontId="1" type="noConversion"/>
  </si>
  <si>
    <t>백분위</t>
    <phoneticPr fontId="1" type="noConversion"/>
  </si>
  <si>
    <t>울산</t>
    <phoneticPr fontId="1" type="noConversion"/>
  </si>
  <si>
    <t>백분위</t>
    <phoneticPr fontId="1" type="noConversion"/>
  </si>
  <si>
    <t>아주의</t>
    <phoneticPr fontId="1" type="noConversion"/>
  </si>
  <si>
    <t>아주대(나)</t>
    <phoneticPr fontId="1" type="noConversion"/>
  </si>
  <si>
    <t>아주대(다)</t>
    <phoneticPr fontId="1" type="noConversion"/>
  </si>
  <si>
    <t>아주대(다)</t>
    <phoneticPr fontId="1" type="noConversion"/>
  </si>
  <si>
    <t>아주대(나)</t>
    <phoneticPr fontId="1" type="noConversion"/>
  </si>
  <si>
    <t>강릉원주</t>
    <phoneticPr fontId="3" type="noConversion"/>
  </si>
  <si>
    <r>
      <rPr>
        <sz val="11"/>
        <color theme="1"/>
        <rFont val="맑은 고딕"/>
        <family val="2"/>
      </rPr>
      <t>경북</t>
    </r>
    <phoneticPr fontId="1" type="noConversion"/>
  </si>
  <si>
    <t>동아</t>
    <phoneticPr fontId="1" type="noConversion"/>
  </si>
  <si>
    <t>전남</t>
    <phoneticPr fontId="1" type="noConversion"/>
  </si>
  <si>
    <t>원광</t>
    <phoneticPr fontId="1" type="noConversion"/>
  </si>
  <si>
    <t>고신</t>
    <phoneticPr fontId="1" type="noConversion"/>
  </si>
  <si>
    <t>관동</t>
    <phoneticPr fontId="1" type="noConversion"/>
  </si>
  <si>
    <t>조선</t>
    <phoneticPr fontId="1" type="noConversion"/>
  </si>
  <si>
    <t>충북</t>
    <phoneticPr fontId="1" type="noConversion"/>
  </si>
  <si>
    <t>영남</t>
    <phoneticPr fontId="1" type="noConversion"/>
  </si>
  <si>
    <t>계명</t>
    <phoneticPr fontId="1" type="noConversion"/>
  </si>
  <si>
    <t>단국</t>
    <phoneticPr fontId="1" type="noConversion"/>
  </si>
  <si>
    <t>순천향</t>
    <phoneticPr fontId="1" type="noConversion"/>
  </si>
  <si>
    <t>아주의</t>
    <phoneticPr fontId="3" type="noConversion"/>
  </si>
  <si>
    <t>강릉원주</t>
    <phoneticPr fontId="1" type="noConversion"/>
  </si>
  <si>
    <t>가천한</t>
    <phoneticPr fontId="1" type="noConversion"/>
  </si>
  <si>
    <t>동의한</t>
    <phoneticPr fontId="1" type="noConversion"/>
  </si>
  <si>
    <t>우석한</t>
    <phoneticPr fontId="1" type="noConversion"/>
  </si>
  <si>
    <t>대구한</t>
    <phoneticPr fontId="1" type="noConversion"/>
  </si>
  <si>
    <t>세명한</t>
    <phoneticPr fontId="1" type="noConversion"/>
  </si>
  <si>
    <t>동국한</t>
    <phoneticPr fontId="1" type="noConversion"/>
  </si>
  <si>
    <t>동지한</t>
    <phoneticPr fontId="1" type="noConversion"/>
  </si>
  <si>
    <t>상지한</t>
    <phoneticPr fontId="1" type="noConversion"/>
  </si>
  <si>
    <t>강원수</t>
    <phoneticPr fontId="1" type="noConversion"/>
  </si>
  <si>
    <t>가중치</t>
    <phoneticPr fontId="3" type="noConversion"/>
  </si>
  <si>
    <t>동의한</t>
    <phoneticPr fontId="1" type="noConversion"/>
  </si>
  <si>
    <t>수능우수</t>
    <phoneticPr fontId="1" type="noConversion"/>
  </si>
  <si>
    <t>경상대</t>
    <phoneticPr fontId="1" type="noConversion"/>
  </si>
  <si>
    <r>
      <rPr>
        <sz val="11"/>
        <color theme="1"/>
        <rFont val="돋움"/>
        <family val="3"/>
        <charset val="129"/>
      </rPr>
      <t>아주대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나</t>
    </r>
    <r>
      <rPr>
        <sz val="11"/>
        <color theme="1"/>
        <rFont val="Segoe UI"/>
        <family val="2"/>
      </rPr>
      <t>)</t>
    </r>
    <phoneticPr fontId="1" type="noConversion"/>
  </si>
  <si>
    <t>경상대</t>
    <phoneticPr fontId="1" type="noConversion"/>
  </si>
  <si>
    <t>O</t>
    <phoneticPr fontId="1" type="noConversion"/>
  </si>
  <si>
    <t>O</t>
    <phoneticPr fontId="1" type="noConversion"/>
  </si>
  <si>
    <t>O</t>
    <phoneticPr fontId="3" type="noConversion"/>
  </si>
  <si>
    <t>국어A</t>
    <phoneticPr fontId="3" type="noConversion"/>
  </si>
  <si>
    <t>수학B</t>
    <phoneticPr fontId="3" type="noConversion"/>
  </si>
  <si>
    <t>영어</t>
    <phoneticPr fontId="3" type="noConversion"/>
  </si>
  <si>
    <t>울산대</t>
  </si>
  <si>
    <t>한림대</t>
  </si>
  <si>
    <t>인하대</t>
  </si>
  <si>
    <t>경북대</t>
  </si>
  <si>
    <t>물1 0</t>
    <phoneticPr fontId="1" type="noConversion"/>
  </si>
  <si>
    <t>화1 0</t>
    <phoneticPr fontId="1" type="noConversion"/>
  </si>
  <si>
    <t>생1 0</t>
    <phoneticPr fontId="1" type="noConversion"/>
  </si>
  <si>
    <t>지1 0</t>
    <phoneticPr fontId="1" type="noConversion"/>
  </si>
  <si>
    <t>물2 0</t>
    <phoneticPr fontId="1" type="noConversion"/>
  </si>
  <si>
    <t>화2 0</t>
    <phoneticPr fontId="1" type="noConversion"/>
  </si>
  <si>
    <t>생2 0</t>
    <phoneticPr fontId="1" type="noConversion"/>
  </si>
  <si>
    <t>지2 0</t>
    <phoneticPr fontId="1" type="noConversion"/>
  </si>
  <si>
    <t>성균관대</t>
  </si>
  <si>
    <t>전체</t>
  </si>
  <si>
    <t>가군</t>
  </si>
  <si>
    <t>나군</t>
  </si>
  <si>
    <t>자연&lt;상위누적&gt;</t>
  </si>
  <si>
    <t>모집단위</t>
  </si>
  <si>
    <t>만점[기준]</t>
  </si>
  <si>
    <t>최고점</t>
  </si>
  <si>
    <t>서울시립대</t>
  </si>
  <si>
    <t>의예과</t>
  </si>
  <si>
    <t>F</t>
    <phoneticPr fontId="1" type="noConversion"/>
  </si>
  <si>
    <t>G</t>
    <phoneticPr fontId="1" type="noConversion"/>
  </si>
  <si>
    <t>J</t>
    <phoneticPr fontId="1" type="noConversion"/>
  </si>
  <si>
    <t>L</t>
    <phoneticPr fontId="1" type="noConversion"/>
  </si>
  <si>
    <t>오르비칼레</t>
    <phoneticPr fontId="3" type="noConversion"/>
  </si>
  <si>
    <t>등수</t>
    <phoneticPr fontId="3" type="noConversion"/>
  </si>
  <si>
    <t>청솔</t>
    <phoneticPr fontId="3" type="noConversion"/>
  </si>
  <si>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</t>
    </r>
    <phoneticPr fontId="3" type="noConversion"/>
  </si>
  <si>
    <t>과탐</t>
    <phoneticPr fontId="3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</si>
  <si>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</si>
  <si>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</si>
  <si>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</si>
  <si>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</si>
  <si>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</si>
  <si>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H</t>
    <phoneticPr fontId="1" type="noConversion"/>
  </si>
  <si>
    <t>I</t>
    <phoneticPr fontId="1" type="noConversion"/>
  </si>
  <si>
    <t>K</t>
    <phoneticPr fontId="1" type="noConversion"/>
  </si>
  <si>
    <t>M</t>
    <phoneticPr fontId="1" type="noConversion"/>
  </si>
  <si>
    <t>O</t>
    <phoneticPr fontId="1" type="noConversion"/>
  </si>
  <si>
    <t>서울교대</t>
    <phoneticPr fontId="1" type="noConversion"/>
  </si>
  <si>
    <t>아주대(나)</t>
    <phoneticPr fontId="1" type="noConversion"/>
  </si>
  <si>
    <t>경상대</t>
    <phoneticPr fontId="1" type="noConversion"/>
  </si>
  <si>
    <t>서울교대</t>
    <phoneticPr fontId="1" type="noConversion"/>
  </si>
  <si>
    <t>서울교대</t>
    <phoneticPr fontId="1" type="noConversion"/>
  </si>
  <si>
    <t>경상대</t>
    <phoneticPr fontId="1" type="noConversion"/>
  </si>
  <si>
    <t>서울교대</t>
    <phoneticPr fontId="1" type="noConversion"/>
  </si>
  <si>
    <t>이대건강</t>
    <phoneticPr fontId="1" type="noConversion"/>
  </si>
  <si>
    <t>http://kyu7002.tk/242</t>
    <phoneticPr fontId="3" type="noConversion"/>
  </si>
  <si>
    <t>계산기문의</t>
    <phoneticPr fontId="3" type="noConversion"/>
  </si>
  <si>
    <t>http://me2.do/5BWkD2Nb</t>
    <phoneticPr fontId="3" type="noConversion"/>
  </si>
  <si>
    <t>이화여대</t>
    <phoneticPr fontId="3" type="noConversion"/>
  </si>
  <si>
    <t>연세대</t>
    <phoneticPr fontId="3" type="noConversion"/>
  </si>
  <si>
    <t>한국외대</t>
    <phoneticPr fontId="3" type="noConversion"/>
  </si>
  <si>
    <t>경희대</t>
    <phoneticPr fontId="3" type="noConversion"/>
  </si>
  <si>
    <t>http://me2.do/G2XU50Xq</t>
    <phoneticPr fontId="3" type="noConversion"/>
  </si>
  <si>
    <r>
      <rPr>
        <b/>
        <sz val="16"/>
        <color theme="1"/>
        <rFont val="돋움"/>
        <family val="3"/>
        <charset val="129"/>
      </rPr>
      <t>오르비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물량공급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제작</t>
    </r>
    <phoneticPr fontId="3" type="noConversion"/>
  </si>
  <si>
    <t>버전</t>
    <phoneticPr fontId="3" type="noConversion"/>
  </si>
  <si>
    <t>1215-1534</t>
    <phoneticPr fontId="3" type="noConversion"/>
  </si>
  <si>
    <t>최신버전</t>
    <phoneticPr fontId="3" type="noConversion"/>
  </si>
  <si>
    <t>http://orbi.kr/0005236968</t>
    <phoneticPr fontId="3" type="noConversion"/>
  </si>
  <si>
    <t>올해 운영되는 대학별 점수공개카페</t>
    <phoneticPr fontId="3" type="noConversion"/>
  </si>
  <si>
    <t>고려대</t>
    <phoneticPr fontId="3" type="noConversion"/>
  </si>
  <si>
    <t>http://me2.do/GE8A41XD</t>
    <phoneticPr fontId="3" type="noConversion"/>
  </si>
  <si>
    <t>http://me2.do/G2XU5vSI</t>
    <phoneticPr fontId="3" type="noConversion"/>
  </si>
  <si>
    <t>http://me2.do/Gww57zOQ</t>
    <phoneticPr fontId="3" type="noConversion"/>
  </si>
  <si>
    <r>
      <rPr>
        <sz val="11"/>
        <color theme="1"/>
        <rFont val="돋움"/>
        <family val="3"/>
        <charset val="129"/>
      </rPr>
      <t>한양대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가</t>
    </r>
    <r>
      <rPr>
        <sz val="11"/>
        <color theme="1"/>
        <rFont val="Segoe UI"/>
        <family val="2"/>
      </rPr>
      <t>)</t>
    </r>
    <phoneticPr fontId="1" type="noConversion"/>
  </si>
  <si>
    <t>이화여대</t>
    <phoneticPr fontId="1" type="noConversion"/>
  </si>
  <si>
    <t>청솔누적</t>
    <phoneticPr fontId="1" type="noConversion"/>
  </si>
  <si>
    <r>
      <rPr>
        <sz val="11"/>
        <color theme="1"/>
        <rFont val="돋움"/>
        <family val="3"/>
        <charset val="129"/>
      </rPr>
      <t>한양대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나</t>
    </r>
    <r>
      <rPr>
        <sz val="11"/>
        <color theme="1"/>
        <rFont val="Segoe UI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</si>
</sst>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.000_);[Red]\(0.000\)"/>
    <numFmt numFmtId="178" formatCode="0.0000"/>
    <numFmt numFmtId="179" formatCode="0.000"/>
    <numFmt numFmtId="180" formatCode="0.0_);[Red]\(0.0\)"/>
  </numFmts>
  <fonts count="22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나눔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sz val="10"/>
      <name val="돋움"/>
      <family val="3"/>
      <charset val="129"/>
    </font>
    <font>
      <b/>
      <sz val="10"/>
      <color rgb="FF5E9ED3"/>
      <name val="돋움체"/>
      <family val="3"/>
      <charset val="129"/>
    </font>
    <font>
      <b/>
      <sz val="10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10"/>
      <color rgb="FF555555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6"/>
      <color theme="1"/>
      <name val="Segoe UI"/>
      <family val="2"/>
    </font>
    <font>
      <b/>
      <sz val="16"/>
      <color theme="1"/>
      <name val="돋움"/>
      <family val="3"/>
      <charset val="129"/>
    </font>
    <font>
      <u/>
      <sz val="11"/>
      <color theme="10"/>
      <name val="맑은 고딕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auto="1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BFBFBF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/>
    <xf numFmtId="0" fontId="9" fillId="0" borderId="1" xfId="0" applyFont="1" applyFill="1" applyBorder="1" applyAlignment="1" applyProtection="1">
      <alignment horizontal="center" vertical="center"/>
    </xf>
    <xf numFmtId="0" fontId="10" fillId="0" borderId="0" xfId="0" applyFont="1"/>
    <xf numFmtId="0" fontId="12" fillId="0" borderId="0" xfId="0" applyFont="1"/>
    <xf numFmtId="0" fontId="0" fillId="0" borderId="0" xfId="0" applyNumberFormat="1"/>
    <xf numFmtId="0" fontId="13" fillId="8" borderId="4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3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1" fillId="0" borderId="0" xfId="2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right" vertical="center"/>
    </xf>
    <xf numFmtId="0" fontId="8" fillId="7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right" vertical="center"/>
    </xf>
    <xf numFmtId="176" fontId="7" fillId="0" borderId="0" xfId="0" applyNumberFormat="1" applyFont="1" applyProtection="1"/>
    <xf numFmtId="176" fontId="7" fillId="0" borderId="1" xfId="0" applyNumberFormat="1" applyFont="1" applyBorder="1" applyAlignment="1" applyProtection="1">
      <alignment horizontal="right" vertical="center"/>
    </xf>
    <xf numFmtId="177" fontId="7" fillId="0" borderId="1" xfId="0" applyNumberFormat="1" applyFont="1" applyBorder="1" applyAlignment="1" applyProtection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</xf>
    <xf numFmtId="10" fontId="7" fillId="0" borderId="0" xfId="1" applyNumberFormat="1" applyFont="1" applyBorder="1" applyAlignment="1" applyProtection="1">
      <alignment horizontal="right" vertical="center"/>
    </xf>
    <xf numFmtId="10" fontId="7" fillId="0" borderId="0" xfId="1" applyNumberFormat="1" applyFont="1" applyAlignment="1" applyProtection="1"/>
    <xf numFmtId="178" fontId="7" fillId="0" borderId="0" xfId="0" applyNumberFormat="1" applyFont="1" applyProtection="1"/>
    <xf numFmtId="179" fontId="7" fillId="0" borderId="0" xfId="0" applyNumberFormat="1" applyFont="1" applyProtection="1"/>
    <xf numFmtId="0" fontId="10" fillId="0" borderId="0" xfId="0" applyFont="1" applyProtection="1"/>
    <xf numFmtId="180" fontId="7" fillId="0" borderId="1" xfId="0" applyNumberFormat="1" applyFont="1" applyBorder="1" applyAlignment="1" applyProtection="1">
      <alignment horizontal="right" vertical="center"/>
    </xf>
    <xf numFmtId="180" fontId="7" fillId="0" borderId="0" xfId="0" applyNumberFormat="1" applyFont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176" fontId="7" fillId="0" borderId="1" xfId="0" applyNumberFormat="1" applyFont="1" applyBorder="1" applyAlignment="1" applyProtection="1">
      <alignment horizontal="center" vertical="center"/>
    </xf>
    <xf numFmtId="10" fontId="7" fillId="0" borderId="1" xfId="1" applyNumberFormat="1" applyFont="1" applyBorder="1" applyAlignment="1" applyProtection="1">
      <alignment horizontal="right" vertical="center"/>
    </xf>
    <xf numFmtId="176" fontId="10" fillId="0" borderId="1" xfId="0" applyNumberFormat="1" applyFont="1" applyBorder="1" applyAlignment="1" applyProtection="1">
      <alignment horizontal="right" vertical="center"/>
    </xf>
  </cellXfs>
  <cellStyles count="3">
    <cellStyle name="백분율" xfId="1" builtinId="5"/>
    <cellStyle name="표준" xfId="0" builtinId="0"/>
    <cellStyle name="하이퍼링크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탐구선택계산!$C$1" fmlaRange="탐구선택계산!$B$8:$B$15" noThreeD="1" sel="2" val="0"/>
</file>

<file path=xl/ctrlProps/ctrlProp2.xml><?xml version="1.0" encoding="utf-8"?>
<formControlPr xmlns="http://schemas.microsoft.com/office/spreadsheetml/2009/9/main" objectType="Drop" dropStyle="combo" dx="16" fmlaLink="탐구선택계산!$D$1" fmlaRange="탐구선택계산!$B$8:$B$15" noThreeD="1" sel="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6</xdr:col>
          <xdr:colOff>0</xdr:colOff>
          <xdr:row>2</xdr:row>
          <xdr:rowOff>190500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0</xdr:colOff>
          <xdr:row>2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me2.do/G2XU5vSI" TargetMode="External"/><Relationship Id="rId7" Type="http://schemas.openxmlformats.org/officeDocument/2006/relationships/hyperlink" Target="http://kyu7002.tk/242" TargetMode="External"/><Relationship Id="rId12" Type="http://schemas.openxmlformats.org/officeDocument/2006/relationships/ctrlProp" Target="../ctrlProps/ctrlProp2.xml"/><Relationship Id="rId2" Type="http://schemas.openxmlformats.org/officeDocument/2006/relationships/hyperlink" Target="http://me2.do/Gww57zOQ" TargetMode="External"/><Relationship Id="rId1" Type="http://schemas.openxmlformats.org/officeDocument/2006/relationships/hyperlink" Target="http://me2.do/G2XU50Xq" TargetMode="External"/><Relationship Id="rId6" Type="http://schemas.openxmlformats.org/officeDocument/2006/relationships/hyperlink" Target="http://orbi.kr/0005236968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://me2.do/5BWkD2Nb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me2.do/GE8A41XD" TargetMode="External"/><Relationship Id="rId9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3"/>
  <sheetViews>
    <sheetView showGridLines="0" tabSelected="1" zoomScale="85" zoomScaleNormal="85" workbookViewId="0">
      <selection activeCell="G4" sqref="G4"/>
    </sheetView>
  </sheetViews>
  <sheetFormatPr defaultRowHeight="16.5"/>
  <cols>
    <col min="1" max="1" width="4.875" style="17" customWidth="1"/>
    <col min="2" max="7" width="9" style="17"/>
    <col min="8" max="8" width="62" style="17" customWidth="1"/>
    <col min="9" max="16384" width="9" style="17"/>
  </cols>
  <sheetData>
    <row r="3" spans="1:12">
      <c r="B3" s="52" t="s">
        <v>403</v>
      </c>
      <c r="C3" s="32" t="s">
        <v>470</v>
      </c>
      <c r="D3" s="32" t="s">
        <v>471</v>
      </c>
      <c r="E3" s="32" t="s">
        <v>518</v>
      </c>
      <c r="F3" s="34"/>
      <c r="G3" s="34"/>
    </row>
    <row r="4" spans="1:12">
      <c r="B4" s="52" t="s">
        <v>415</v>
      </c>
      <c r="C4" s="35">
        <v>132</v>
      </c>
      <c r="D4" s="35">
        <v>125</v>
      </c>
      <c r="E4" s="35">
        <v>132</v>
      </c>
      <c r="F4" s="35">
        <v>69</v>
      </c>
      <c r="G4" s="35">
        <v>68</v>
      </c>
    </row>
    <row r="5" spans="1:12">
      <c r="B5" s="52" t="s">
        <v>404</v>
      </c>
      <c r="C5" s="4">
        <f>VLOOKUP(C4,언수외!B:C,2,FALSE)</f>
        <v>99</v>
      </c>
      <c r="D5" s="4">
        <f>VLOOKUP(D4,언수외!D:E,2,FALSE)</f>
        <v>98</v>
      </c>
      <c r="E5" s="4">
        <f>VLOOKUP(E4,언수외!F:G,2,FALSE)</f>
        <v>98</v>
      </c>
      <c r="F5" s="4">
        <f>탐구선택계산!C4</f>
        <v>99</v>
      </c>
      <c r="G5" s="4">
        <f>탐구선택계산!D4</f>
        <v>98</v>
      </c>
    </row>
    <row r="7" spans="1:12">
      <c r="A7" s="53" t="s">
        <v>413</v>
      </c>
      <c r="B7" s="36" t="s">
        <v>397</v>
      </c>
      <c r="D7" s="49" t="s">
        <v>588</v>
      </c>
      <c r="F7" s="49"/>
      <c r="G7" s="49"/>
      <c r="H7" s="49"/>
      <c r="I7" s="49"/>
    </row>
    <row r="8" spans="1:12">
      <c r="A8" s="54" t="s">
        <v>371</v>
      </c>
      <c r="B8" s="42" t="s">
        <v>16</v>
      </c>
      <c r="C8" s="42">
        <f>대학별계산!I7</f>
        <v>524.096</v>
      </c>
      <c r="D8" s="55">
        <f>대학별계산!L7</f>
        <v>5.9999999999999995E-4</v>
      </c>
      <c r="H8" s="49"/>
    </row>
    <row r="9" spans="1:12">
      <c r="A9" s="54" t="s">
        <v>371</v>
      </c>
      <c r="B9" s="42" t="s">
        <v>17</v>
      </c>
      <c r="C9" s="42">
        <f>대학별계산!I8</f>
        <v>591.70500000000004</v>
      </c>
      <c r="D9" s="55">
        <f>대학별계산!L8</f>
        <v>8.0000000000000004E-4</v>
      </c>
      <c r="H9" s="49"/>
    </row>
    <row r="10" spans="1:12" ht="16.5" customHeight="1">
      <c r="A10" s="54"/>
      <c r="B10" s="42" t="s">
        <v>18</v>
      </c>
      <c r="C10" s="42">
        <f>대학별계산!I9</f>
        <v>894.12910532276328</v>
      </c>
      <c r="D10" s="55">
        <f>D9</f>
        <v>8.0000000000000004E-4</v>
      </c>
      <c r="I10" s="16" t="s">
        <v>576</v>
      </c>
      <c r="J10" s="16"/>
      <c r="K10" s="16"/>
      <c r="L10" s="16"/>
    </row>
    <row r="11" spans="1:12" ht="16.5" customHeight="1">
      <c r="A11" s="54" t="s">
        <v>371</v>
      </c>
      <c r="B11" s="42" t="s">
        <v>19</v>
      </c>
      <c r="C11" s="42">
        <f>대학별계산!I10</f>
        <v>521.57799999999997</v>
      </c>
      <c r="D11" s="55">
        <f>대학별계산!L10</f>
        <v>5.9999999999999995E-4</v>
      </c>
      <c r="H11" s="49"/>
      <c r="I11" s="16"/>
      <c r="J11" s="16"/>
      <c r="K11" s="16"/>
      <c r="L11" s="16"/>
    </row>
    <row r="12" spans="1:12" ht="16.5" customHeight="1">
      <c r="A12" s="54" t="s">
        <v>513</v>
      </c>
      <c r="B12" s="42" t="s">
        <v>20</v>
      </c>
      <c r="C12" s="42">
        <f>대학별계산!I11</f>
        <v>660.93000000000006</v>
      </c>
      <c r="D12" s="55">
        <f>대학별계산!L11</f>
        <v>8.0000000000000004E-4</v>
      </c>
      <c r="H12" s="49"/>
    </row>
    <row r="13" spans="1:12" ht="16.5" customHeight="1">
      <c r="A13" s="54" t="s">
        <v>513</v>
      </c>
      <c r="B13" s="42" t="s">
        <v>21</v>
      </c>
      <c r="C13" s="42">
        <f>대학별계산!I12</f>
        <v>657.12</v>
      </c>
      <c r="D13" s="55">
        <f>대학별계산!L12</f>
        <v>8.0000000000000004E-4</v>
      </c>
      <c r="H13" s="49"/>
      <c r="I13" s="49" t="s">
        <v>577</v>
      </c>
      <c r="J13" s="17" t="s">
        <v>578</v>
      </c>
    </row>
    <row r="14" spans="1:12">
      <c r="A14" s="54" t="s">
        <v>372</v>
      </c>
      <c r="B14" s="42" t="s">
        <v>586</v>
      </c>
      <c r="C14" s="42">
        <f>대학별계산!I13</f>
        <v>1001.8321708805579</v>
      </c>
      <c r="D14" s="42" t="s">
        <v>589</v>
      </c>
      <c r="E14" s="42">
        <f>C14*0.9</f>
        <v>901.64895379250208</v>
      </c>
      <c r="F14" s="55">
        <f>대학별계산!L13</f>
        <v>4.0000000000000002E-4</v>
      </c>
      <c r="I14" s="18" t="s">
        <v>579</v>
      </c>
      <c r="J14" s="20" t="s">
        <v>568</v>
      </c>
      <c r="K14" s="19"/>
      <c r="L14" s="19"/>
    </row>
    <row r="15" spans="1:12">
      <c r="A15" s="54" t="s">
        <v>514</v>
      </c>
      <c r="B15" s="56" t="s">
        <v>587</v>
      </c>
      <c r="C15" s="42">
        <f>대학별계산!I14</f>
        <v>892.2907488986782</v>
      </c>
      <c r="D15" s="42" t="s">
        <v>567</v>
      </c>
      <c r="E15" s="42">
        <f>대학별계산!M14</f>
        <v>892.24989590824794</v>
      </c>
      <c r="I15" s="18" t="s">
        <v>569</v>
      </c>
      <c r="J15" s="20" t="s">
        <v>580</v>
      </c>
      <c r="K15" s="19"/>
      <c r="L15" s="19"/>
    </row>
    <row r="16" spans="1:12">
      <c r="A16" s="54"/>
      <c r="B16" s="42" t="s">
        <v>24</v>
      </c>
      <c r="C16" s="42">
        <f>대학별계산!I15</f>
        <v>995.73257467994313</v>
      </c>
      <c r="D16" s="55"/>
      <c r="I16" s="19"/>
      <c r="J16" s="19"/>
      <c r="K16" s="19"/>
      <c r="L16" s="19"/>
    </row>
    <row r="17" spans="1:12">
      <c r="A17" s="54" t="s">
        <v>373</v>
      </c>
      <c r="B17" s="42" t="s">
        <v>25</v>
      </c>
      <c r="C17" s="42">
        <f>대학별계산!I16</f>
        <v>457.35899999999998</v>
      </c>
      <c r="D17" s="55"/>
      <c r="I17" s="18" t="s">
        <v>581</v>
      </c>
      <c r="J17" s="19"/>
      <c r="K17" s="19"/>
      <c r="L17" s="19"/>
    </row>
    <row r="18" spans="1:12">
      <c r="A18" s="54" t="s">
        <v>374</v>
      </c>
      <c r="B18" s="42" t="s">
        <v>26</v>
      </c>
      <c r="C18" s="42">
        <f>대학별계산!I17</f>
        <v>794.77</v>
      </c>
      <c r="D18" s="55">
        <f>대학별계산!L17</f>
        <v>8.0000000000000004E-4</v>
      </c>
      <c r="H18" s="49"/>
      <c r="I18" s="18" t="s">
        <v>582</v>
      </c>
      <c r="J18" s="20" t="s">
        <v>570</v>
      </c>
      <c r="K18" s="19"/>
      <c r="L18" s="19"/>
    </row>
    <row r="19" spans="1:12">
      <c r="A19" s="54"/>
      <c r="B19" s="42" t="s">
        <v>27</v>
      </c>
      <c r="C19" s="42">
        <f>대학별계산!I18</f>
        <v>655.13</v>
      </c>
      <c r="I19" s="18" t="s">
        <v>571</v>
      </c>
      <c r="J19" s="20" t="s">
        <v>583</v>
      </c>
      <c r="K19" s="19"/>
      <c r="L19" s="19"/>
    </row>
    <row r="20" spans="1:12">
      <c r="A20" s="54" t="s">
        <v>416</v>
      </c>
      <c r="B20" s="42" t="s">
        <v>28</v>
      </c>
      <c r="C20" s="42">
        <f>대학별계산!I19</f>
        <v>655.13</v>
      </c>
      <c r="I20" s="18" t="s">
        <v>572</v>
      </c>
      <c r="J20" s="20" t="s">
        <v>584</v>
      </c>
      <c r="K20" s="19"/>
      <c r="L20" s="19"/>
    </row>
    <row r="21" spans="1:12">
      <c r="A21" s="54" t="s">
        <v>371</v>
      </c>
      <c r="B21" s="42" t="s">
        <v>29</v>
      </c>
      <c r="C21" s="42">
        <f>대학별계산!I20</f>
        <v>65.666666666666657</v>
      </c>
      <c r="I21" s="18" t="s">
        <v>573</v>
      </c>
      <c r="J21" s="20" t="s">
        <v>585</v>
      </c>
      <c r="K21" s="19"/>
      <c r="L21" s="19"/>
    </row>
    <row r="22" spans="1:12">
      <c r="A22" s="54"/>
      <c r="B22" s="42" t="s">
        <v>30</v>
      </c>
      <c r="C22" s="42">
        <f>대학별계산!I21</f>
        <v>52.410000000000004</v>
      </c>
      <c r="I22" s="18" t="s">
        <v>574</v>
      </c>
      <c r="J22" s="20" t="s">
        <v>575</v>
      </c>
      <c r="K22" s="19"/>
      <c r="L22" s="19"/>
    </row>
    <row r="23" spans="1:12">
      <c r="A23" s="54"/>
      <c r="B23" s="42" t="s">
        <v>31</v>
      </c>
      <c r="C23" s="42">
        <f>대학별계산!I22</f>
        <v>591.70500000000004</v>
      </c>
      <c r="I23" s="19"/>
      <c r="J23" s="19"/>
      <c r="K23" s="19"/>
      <c r="L23" s="19"/>
    </row>
    <row r="24" spans="1:12">
      <c r="A24" s="54"/>
      <c r="B24" s="42" t="s">
        <v>32</v>
      </c>
      <c r="C24" s="42">
        <f>대학별계산!I23</f>
        <v>995.91459074733098</v>
      </c>
    </row>
    <row r="25" spans="1:12">
      <c r="A25" s="54" t="s">
        <v>514</v>
      </c>
      <c r="B25" s="42" t="s">
        <v>33</v>
      </c>
      <c r="C25" s="42">
        <f>대학별계산!I24</f>
        <v>993.85053380782915</v>
      </c>
      <c r="D25" s="55">
        <f>대학별계산!L24</f>
        <v>8.0000000000000004E-4</v>
      </c>
    </row>
    <row r="26" spans="1:12">
      <c r="A26" s="54" t="s">
        <v>371</v>
      </c>
      <c r="B26" s="42" t="s">
        <v>34</v>
      </c>
      <c r="C26" s="42">
        <f>대학별계산!I25</f>
        <v>486.77890624999998</v>
      </c>
      <c r="D26" s="55">
        <f>대학별계산!L25</f>
        <v>5.9999999999999995E-4</v>
      </c>
    </row>
    <row r="27" spans="1:12">
      <c r="A27" s="54" t="s">
        <v>416</v>
      </c>
      <c r="B27" s="42" t="s">
        <v>35</v>
      </c>
      <c r="C27" s="42">
        <f>대학별계산!I26</f>
        <v>997.16725978647685</v>
      </c>
      <c r="D27" s="55">
        <f>대학별계산!L26</f>
        <v>5.9999999999999995E-4</v>
      </c>
      <c r="H27" s="49"/>
    </row>
    <row r="28" spans="1:12">
      <c r="A28" s="54" t="s">
        <v>371</v>
      </c>
      <c r="B28" s="42" t="s">
        <v>36</v>
      </c>
      <c r="C28" s="42">
        <f>대학별계산!I27</f>
        <v>526.63</v>
      </c>
    </row>
    <row r="29" spans="1:12">
      <c r="B29" s="42" t="s">
        <v>417</v>
      </c>
      <c r="C29" s="42">
        <f>대학별계산!I28</f>
        <v>529</v>
      </c>
    </row>
    <row r="30" spans="1:12">
      <c r="B30" s="42" t="s">
        <v>418</v>
      </c>
      <c r="C30" s="42">
        <f>대학별계산!I29</f>
        <v>526</v>
      </c>
    </row>
    <row r="31" spans="1:12">
      <c r="B31" s="42" t="s">
        <v>419</v>
      </c>
      <c r="C31" s="42">
        <f>대학별계산!I30</f>
        <v>990.33378352305613</v>
      </c>
    </row>
    <row r="32" spans="1:12">
      <c r="B32" s="42" t="s">
        <v>420</v>
      </c>
      <c r="C32" s="42">
        <f>대학별계산!I31</f>
        <v>654.5</v>
      </c>
    </row>
    <row r="33" spans="2:5">
      <c r="B33" s="42" t="s">
        <v>421</v>
      </c>
      <c r="C33" s="42">
        <f>대학별계산!I32</f>
        <v>196.14000000000001</v>
      </c>
    </row>
    <row r="34" spans="2:5">
      <c r="B34" s="42" t="s">
        <v>422</v>
      </c>
      <c r="C34" s="42">
        <f>대학별계산!I33</f>
        <v>526</v>
      </c>
    </row>
    <row r="35" spans="2:5">
      <c r="B35" s="42" t="s">
        <v>423</v>
      </c>
      <c r="C35" s="42">
        <f>대학별계산!I34</f>
        <v>654.5</v>
      </c>
    </row>
    <row r="36" spans="2:5">
      <c r="B36" s="42" t="s">
        <v>424</v>
      </c>
      <c r="C36" s="42">
        <f>대학별계산!I35</f>
        <v>787</v>
      </c>
    </row>
    <row r="37" spans="2:5">
      <c r="B37" s="42" t="s">
        <v>425</v>
      </c>
      <c r="C37" s="42">
        <f>대학별계산!I36</f>
        <v>604.68000000000006</v>
      </c>
      <c r="D37" s="42" t="s">
        <v>509</v>
      </c>
      <c r="E37" s="42">
        <f>C37+400</f>
        <v>1004.6800000000001</v>
      </c>
    </row>
    <row r="38" spans="2:5">
      <c r="B38" s="42" t="s">
        <v>426</v>
      </c>
      <c r="C38" s="42">
        <f>대학별계산!I37</f>
        <v>688.1</v>
      </c>
    </row>
    <row r="39" spans="2:5">
      <c r="B39" s="42" t="s">
        <v>427</v>
      </c>
      <c r="C39" s="42">
        <f>대학별계산!I38</f>
        <v>796.6</v>
      </c>
    </row>
    <row r="40" spans="2:5">
      <c r="B40" s="42" t="s">
        <v>428</v>
      </c>
      <c r="C40" s="42">
        <f>대학별계산!I39</f>
        <v>983.25</v>
      </c>
    </row>
    <row r="41" spans="2:5">
      <c r="B41" s="42" t="s">
        <v>429</v>
      </c>
      <c r="C41" s="42">
        <f>대학별계산!I40</f>
        <v>786.4</v>
      </c>
    </row>
    <row r="42" spans="2:5">
      <c r="B42" s="42" t="s">
        <v>430</v>
      </c>
      <c r="C42" s="42">
        <f>대학별계산!I41</f>
        <v>791.83999999999992</v>
      </c>
    </row>
    <row r="43" spans="2:5">
      <c r="B43" s="42" t="s">
        <v>431</v>
      </c>
      <c r="C43" s="42">
        <f>대학별계산!I42</f>
        <v>983</v>
      </c>
    </row>
    <row r="44" spans="2:5">
      <c r="B44" s="42" t="s">
        <v>432</v>
      </c>
      <c r="C44" s="42">
        <f>대학별계산!I43</f>
        <v>1004.35</v>
      </c>
    </row>
    <row r="45" spans="2:5">
      <c r="B45" s="42" t="s">
        <v>433</v>
      </c>
      <c r="C45" s="42">
        <f>대학별계산!I44</f>
        <v>598.20000000000005</v>
      </c>
    </row>
    <row r="46" spans="2:5">
      <c r="B46" s="42" t="s">
        <v>434</v>
      </c>
      <c r="C46" s="42">
        <f>대학별계산!I45</f>
        <v>1032.1000000000001</v>
      </c>
    </row>
    <row r="47" spans="2:5">
      <c r="B47" s="42" t="s">
        <v>435</v>
      </c>
      <c r="C47" s="42">
        <f>대학별계산!I46</f>
        <v>983.8</v>
      </c>
    </row>
    <row r="48" spans="2:5">
      <c r="B48" s="56" t="s">
        <v>478</v>
      </c>
      <c r="C48" s="42">
        <f>대학별계산!I47</f>
        <v>609.375</v>
      </c>
    </row>
    <row r="49" spans="2:3">
      <c r="B49" s="42" t="s">
        <v>436</v>
      </c>
      <c r="C49" s="42">
        <f>대학별계산!I48</f>
        <v>0</v>
      </c>
    </row>
    <row r="50" spans="2:3">
      <c r="B50" s="42" t="s">
        <v>437</v>
      </c>
      <c r="C50" s="42">
        <f>대학별계산!I49</f>
        <v>0</v>
      </c>
    </row>
    <row r="51" spans="2:3">
      <c r="B51" s="42" t="s">
        <v>438</v>
      </c>
      <c r="C51" s="42">
        <f>대학별계산!I50</f>
        <v>0</v>
      </c>
    </row>
    <row r="52" spans="2:3">
      <c r="B52" s="42" t="s">
        <v>439</v>
      </c>
      <c r="C52" s="42">
        <f>대학별계산!I51</f>
        <v>0</v>
      </c>
    </row>
    <row r="53" spans="2:3">
      <c r="B53" s="42" t="s">
        <v>440</v>
      </c>
      <c r="C53" s="42">
        <f>대학별계산!I52</f>
        <v>0</v>
      </c>
    </row>
    <row r="54" spans="2:3">
      <c r="B54" s="42" t="s">
        <v>441</v>
      </c>
      <c r="C54" s="42">
        <f>대학별계산!I53</f>
        <v>0</v>
      </c>
    </row>
    <row r="55" spans="2:3">
      <c r="B55" s="42" t="s">
        <v>442</v>
      </c>
      <c r="C55" s="42">
        <f>대학별계산!I54</f>
        <v>0</v>
      </c>
    </row>
    <row r="56" spans="2:3">
      <c r="B56" s="42" t="s">
        <v>443</v>
      </c>
      <c r="C56" s="42">
        <f>대학별계산!I55</f>
        <v>0</v>
      </c>
    </row>
    <row r="57" spans="2:3">
      <c r="B57" s="56" t="s">
        <v>439</v>
      </c>
      <c r="C57" s="42">
        <f>대학별계산!I56</f>
        <v>0</v>
      </c>
    </row>
    <row r="58" spans="2:3">
      <c r="B58" s="42" t="s">
        <v>445</v>
      </c>
      <c r="C58" s="42">
        <f>대학별계산!I57</f>
        <v>0</v>
      </c>
    </row>
    <row r="59" spans="2:3">
      <c r="B59" s="42" t="s">
        <v>446</v>
      </c>
      <c r="C59" s="42">
        <f>대학별계산!I58</f>
        <v>0</v>
      </c>
    </row>
    <row r="60" spans="2:3">
      <c r="B60" s="42" t="s">
        <v>447</v>
      </c>
      <c r="C60" s="42">
        <f>대학별계산!I59</f>
        <v>1012.4000000000001</v>
      </c>
    </row>
    <row r="61" spans="2:3">
      <c r="B61" s="42" t="s">
        <v>511</v>
      </c>
      <c r="C61" s="42">
        <f>대학별계산!I60</f>
        <v>616</v>
      </c>
    </row>
    <row r="62" spans="2:3">
      <c r="B62" s="42" t="s">
        <v>512</v>
      </c>
      <c r="C62" s="42">
        <f>대학별계산!I61</f>
        <v>990.33378352305613</v>
      </c>
    </row>
    <row r="63" spans="2:3">
      <c r="B63" s="42" t="s">
        <v>564</v>
      </c>
      <c r="C63" s="42">
        <f>대학별계산!I62</f>
        <v>336.9375</v>
      </c>
    </row>
  </sheetData>
  <sheetProtection algorithmName="SHA-512" hashValue="DapB0g4T0SVZaKv53OiXqakfhRhN1OeUqyqEwJ96KNBLDI9WB5Obrq5ngC0A6xnrfasQcCYHW4Vb3zvUOZozTQ==" saltValue="cmYQC8MP9sDDDXm43fGxig==" spinCount="100000" sheet="1" objects="1" scenarios="1" selectLockedCells="1"/>
  <mergeCells count="1">
    <mergeCell ref="I10:L11"/>
  </mergeCells>
  <phoneticPr fontId="1" type="noConversion"/>
  <hyperlinks>
    <hyperlink ref="J22" r:id="rId1"/>
    <hyperlink ref="J21" r:id="rId2"/>
    <hyperlink ref="J20" r:id="rId3"/>
    <hyperlink ref="J19" r:id="rId4"/>
    <hyperlink ref="J18" r:id="rId5"/>
    <hyperlink ref="J15" r:id="rId6"/>
    <hyperlink ref="J14" r:id="rId7"/>
  </hyperlinks>
  <pageMargins left="0.7" right="0.7" top="0.75" bottom="0.75" header="0.3" footer="0.3"/>
  <pageSetup paperSize="9" orientation="portrait" r:id="rId8"/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11" name="Drop Down 4">
              <controlPr defaultSize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6</xdr:col>
                    <xdr:colOff>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Drop Down 5">
              <controlPr defaultSize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0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7"/>
  <sheetViews>
    <sheetView showGridLines="0" zoomScale="70" zoomScaleNormal="70" workbookViewId="0">
      <selection activeCell="A6" sqref="A6:XFD63"/>
    </sheetView>
  </sheetViews>
  <sheetFormatPr defaultRowHeight="16.5"/>
  <cols>
    <col min="1" max="9" width="9" style="3"/>
    <col min="10" max="10" width="11.5" style="3" hidden="1" customWidth="1"/>
    <col min="11" max="11" width="0" style="3" hidden="1" customWidth="1"/>
    <col min="12" max="16384" width="9" style="3"/>
  </cols>
  <sheetData>
    <row r="2" spans="1:24">
      <c r="B2" s="31" t="s">
        <v>406</v>
      </c>
      <c r="C2" s="32" t="s">
        <v>516</v>
      </c>
      <c r="D2" s="32" t="s">
        <v>517</v>
      </c>
      <c r="E2" s="33" t="s">
        <v>409</v>
      </c>
      <c r="F2" s="34" t="str">
        <f>탐구선택계산!C2</f>
        <v>화1</v>
      </c>
      <c r="G2" s="34" t="str">
        <f>탐구선택계산!D2</f>
        <v>생2</v>
      </c>
    </row>
    <row r="3" spans="1:24">
      <c r="B3" s="31" t="s">
        <v>396</v>
      </c>
      <c r="C3" s="35">
        <f>계산시트!C4</f>
        <v>132</v>
      </c>
      <c r="D3" s="35">
        <f>계산시트!D4</f>
        <v>125</v>
      </c>
      <c r="E3" s="35">
        <f>계산시트!E4</f>
        <v>132</v>
      </c>
      <c r="F3" s="35">
        <f>계산시트!F4</f>
        <v>69</v>
      </c>
      <c r="G3" s="35">
        <f>계산시트!G4</f>
        <v>68</v>
      </c>
    </row>
    <row r="4" spans="1:24">
      <c r="B4" s="31" t="s">
        <v>408</v>
      </c>
      <c r="C4" s="35">
        <f>계산시트!C5</f>
        <v>99</v>
      </c>
      <c r="D4" s="35">
        <f>계산시트!D5</f>
        <v>98</v>
      </c>
      <c r="E4" s="35">
        <f>계산시트!E5</f>
        <v>98</v>
      </c>
      <c r="F4" s="35">
        <f>계산시트!F5</f>
        <v>99</v>
      </c>
      <c r="G4" s="35">
        <f>계산시트!G5</f>
        <v>98</v>
      </c>
    </row>
    <row r="5" spans="1:24">
      <c r="F5" s="3" t="s">
        <v>411</v>
      </c>
      <c r="G5" s="3" t="s">
        <v>411</v>
      </c>
      <c r="H5" s="3" t="s">
        <v>412</v>
      </c>
      <c r="J5" s="3" t="s">
        <v>548</v>
      </c>
      <c r="L5" s="5" t="s">
        <v>549</v>
      </c>
    </row>
    <row r="6" spans="1:24" s="17" customFormat="1">
      <c r="A6" s="17" t="s">
        <v>413</v>
      </c>
      <c r="B6" s="36" t="s">
        <v>397</v>
      </c>
      <c r="C6" s="37" t="s">
        <v>407</v>
      </c>
      <c r="D6" s="37" t="s">
        <v>398</v>
      </c>
      <c r="E6" s="37" t="s">
        <v>399</v>
      </c>
      <c r="F6" s="37" t="s">
        <v>410</v>
      </c>
      <c r="G6" s="37" t="s">
        <v>414</v>
      </c>
      <c r="H6" s="38" t="s">
        <v>463</v>
      </c>
      <c r="I6" s="37" t="s">
        <v>400</v>
      </c>
      <c r="J6" s="39" t="s">
        <v>545</v>
      </c>
      <c r="K6" s="39" t="s">
        <v>546</v>
      </c>
      <c r="L6" s="39" t="s">
        <v>547</v>
      </c>
      <c r="S6" s="40" t="s">
        <v>507</v>
      </c>
      <c r="T6" s="37" t="s">
        <v>401</v>
      </c>
      <c r="U6" s="37" t="s">
        <v>398</v>
      </c>
      <c r="V6" s="37" t="s">
        <v>399</v>
      </c>
      <c r="W6" s="38" t="s">
        <v>468</v>
      </c>
      <c r="X6" s="41"/>
    </row>
    <row r="7" spans="1:24" s="17" customFormat="1">
      <c r="A7" s="17" t="s">
        <v>371</v>
      </c>
      <c r="B7" s="42" t="s">
        <v>16</v>
      </c>
      <c r="C7" s="42">
        <f t="shared" ref="C7:C27" si="0">C$3*T7</f>
        <v>132</v>
      </c>
      <c r="D7" s="42">
        <f t="shared" ref="D7:D27" si="1">D$3*U7</f>
        <v>150</v>
      </c>
      <c r="E7" s="42">
        <f t="shared" ref="E7:E27" si="2">E$3*V7</f>
        <v>132</v>
      </c>
      <c r="F7" s="42">
        <f>INDEX(탐구선택계산!$17:$18,1,ROW(B7)-1)</f>
        <v>69.5</v>
      </c>
      <c r="G7" s="42">
        <f>INDEX(탐구선택계산!$17:$18,2,ROW(C7)-1)</f>
        <v>68.12</v>
      </c>
      <c r="H7" s="43">
        <f t="shared" ref="H7:H24" si="3">SUM(F7:G7)*W7</f>
        <v>110.096</v>
      </c>
      <c r="I7" s="43">
        <f>SUM(C7,D7,E7,H7)*탐구선택계산!L1*탐구선택계산!J1</f>
        <v>524.096</v>
      </c>
      <c r="J7" s="44"/>
      <c r="K7" s="44"/>
      <c r="L7" s="45">
        <f>VLOOKUP(I7,청솔!$A:$N,14,TRUE)/100</f>
        <v>5.9999999999999995E-4</v>
      </c>
      <c r="N7" s="17">
        <f ca="1">OFFSET(C7,6,3,1,1)</f>
        <v>70.060599999999994</v>
      </c>
      <c r="S7" s="42" t="s">
        <v>375</v>
      </c>
      <c r="T7" s="42">
        <v>1</v>
      </c>
      <c r="U7" s="42">
        <v>1.2</v>
      </c>
      <c r="V7" s="42">
        <v>1</v>
      </c>
      <c r="W7" s="42">
        <v>0.8</v>
      </c>
      <c r="X7" s="41"/>
    </row>
    <row r="8" spans="1:24" s="17" customFormat="1">
      <c r="A8" s="17" t="s">
        <v>371</v>
      </c>
      <c r="B8" s="42" t="s">
        <v>17</v>
      </c>
      <c r="C8" s="42">
        <f t="shared" si="0"/>
        <v>118.8</v>
      </c>
      <c r="D8" s="42">
        <f t="shared" si="1"/>
        <v>168.75</v>
      </c>
      <c r="E8" s="42">
        <f t="shared" si="2"/>
        <v>118.8</v>
      </c>
      <c r="F8" s="42">
        <f>INDEX(탐구선택계산!$17:$18,1,ROW(B8)-1)</f>
        <v>69.22</v>
      </c>
      <c r="G8" s="42">
        <f>INDEX(탐구선택계산!$17:$18,2,ROW(C8)-1)</f>
        <v>68.08</v>
      </c>
      <c r="H8" s="43">
        <f t="shared" si="3"/>
        <v>185.35500000000002</v>
      </c>
      <c r="I8" s="43">
        <f>SUM(C8,D8,E8,H8)*탐구선택계산!J1</f>
        <v>591.70500000000004</v>
      </c>
      <c r="J8" s="44"/>
      <c r="K8" s="44"/>
      <c r="L8" s="45">
        <f>VLOOKUP(I8,청솔!$B:$N,13,TRUE)/100</f>
        <v>8.0000000000000004E-4</v>
      </c>
      <c r="S8" s="42" t="s">
        <v>376</v>
      </c>
      <c r="T8" s="42">
        <f>1*0.9</f>
        <v>0.9</v>
      </c>
      <c r="U8" s="42">
        <f>1.5*0.9</f>
        <v>1.35</v>
      </c>
      <c r="V8" s="42">
        <f>1*0.9</f>
        <v>0.9</v>
      </c>
      <c r="W8" s="42">
        <f>1.5*0.9</f>
        <v>1.35</v>
      </c>
      <c r="X8" s="41"/>
    </row>
    <row r="9" spans="1:24" s="17" customFormat="1">
      <c r="B9" s="42" t="s">
        <v>18</v>
      </c>
      <c r="C9" s="42">
        <f t="shared" si="0"/>
        <v>179.38844847112119</v>
      </c>
      <c r="D9" s="42">
        <f t="shared" si="1"/>
        <v>254.81313703284258</v>
      </c>
      <c r="E9" s="42">
        <f t="shared" si="2"/>
        <v>179.38844847112119</v>
      </c>
      <c r="F9" s="42">
        <f>INDEX(탐구선택계산!$17:$18,1,ROW(B9)-1)</f>
        <v>69.5</v>
      </c>
      <c r="G9" s="42">
        <f>INDEX(탐구선택계산!$17:$18,2,ROW(C9)-1)</f>
        <v>68.12</v>
      </c>
      <c r="H9" s="43">
        <f t="shared" si="3"/>
        <v>280.53907134767837</v>
      </c>
      <c r="I9" s="43">
        <f t="shared" ref="I9:I27" si="4">SUM(C9,D9,E9,H9)</f>
        <v>894.12910532276328</v>
      </c>
      <c r="J9" s="44"/>
      <c r="K9" s="44"/>
      <c r="L9" s="45"/>
      <c r="S9" s="42" t="s">
        <v>377</v>
      </c>
      <c r="T9" s="42">
        <f>900/662.25</f>
        <v>1.3590033975084939</v>
      </c>
      <c r="U9" s="42">
        <f>900*1.5/662.25</f>
        <v>2.0385050962627407</v>
      </c>
      <c r="V9" s="42">
        <f>900/662.25</f>
        <v>1.3590033975084939</v>
      </c>
      <c r="W9" s="42">
        <f>900*1.5/662.25</f>
        <v>2.0385050962627407</v>
      </c>
      <c r="X9" s="41"/>
    </row>
    <row r="10" spans="1:24" s="17" customFormat="1">
      <c r="A10" s="17" t="s">
        <v>371</v>
      </c>
      <c r="B10" s="42" t="s">
        <v>19</v>
      </c>
      <c r="C10" s="42">
        <f t="shared" si="0"/>
        <v>105.60000000000001</v>
      </c>
      <c r="D10" s="42">
        <f t="shared" si="1"/>
        <v>175</v>
      </c>
      <c r="E10" s="42">
        <f t="shared" si="2"/>
        <v>158.4</v>
      </c>
      <c r="F10" s="42">
        <f>INDEX(탐구선택계산!$17:$18,1,ROW(B10)-1)</f>
        <v>69.5</v>
      </c>
      <c r="G10" s="42">
        <f>INDEX(탐구선택계산!$17:$18,2,ROW(C10)-1)</f>
        <v>68.13</v>
      </c>
      <c r="H10" s="43">
        <f t="shared" si="3"/>
        <v>82.577999999999989</v>
      </c>
      <c r="I10" s="43">
        <f t="shared" si="4"/>
        <v>521.57799999999997</v>
      </c>
      <c r="J10" s="44"/>
      <c r="K10" s="44"/>
      <c r="L10" s="45">
        <f>VLOOKUP(I10,청솔!$C:$N,12,TRUE)/100</f>
        <v>5.9999999999999995E-4</v>
      </c>
      <c r="S10" s="42" t="s">
        <v>378</v>
      </c>
      <c r="T10" s="42">
        <v>0.8</v>
      </c>
      <c r="U10" s="42">
        <v>1.4</v>
      </c>
      <c r="V10" s="42">
        <v>1.2</v>
      </c>
      <c r="W10" s="42">
        <v>0.6</v>
      </c>
      <c r="X10" s="41"/>
    </row>
    <row r="11" spans="1:24" s="17" customFormat="1">
      <c r="A11" s="17" t="s">
        <v>515</v>
      </c>
      <c r="B11" s="42" t="s">
        <v>20</v>
      </c>
      <c r="C11" s="42">
        <f t="shared" si="0"/>
        <v>132</v>
      </c>
      <c r="D11" s="42">
        <f t="shared" si="1"/>
        <v>187.5</v>
      </c>
      <c r="E11" s="42">
        <f t="shared" si="2"/>
        <v>132</v>
      </c>
      <c r="F11" s="42">
        <f>INDEX(탐구선택계산!$17:$18,1,ROW(B11)-1)</f>
        <v>70.5</v>
      </c>
      <c r="G11" s="42">
        <f>INDEX(탐구선택계산!$17:$18,2,ROW(C11)-1)</f>
        <v>69.12</v>
      </c>
      <c r="H11" s="43">
        <f t="shared" si="3"/>
        <v>209.43</v>
      </c>
      <c r="I11" s="43">
        <f t="shared" si="4"/>
        <v>660.93000000000006</v>
      </c>
      <c r="J11" s="44"/>
      <c r="K11" s="44"/>
      <c r="L11" s="45">
        <f>VLOOKUP(I11,청솔!$D:$N,11,TRUE)/100</f>
        <v>8.0000000000000004E-4</v>
      </c>
      <c r="S11" s="42" t="s">
        <v>379</v>
      </c>
      <c r="T11" s="42">
        <v>1</v>
      </c>
      <c r="U11" s="42">
        <v>1.5</v>
      </c>
      <c r="V11" s="42">
        <v>1</v>
      </c>
      <c r="W11" s="42">
        <v>1.5</v>
      </c>
      <c r="X11" s="41"/>
    </row>
    <row r="12" spans="1:24" s="17" customFormat="1">
      <c r="A12" s="17" t="s">
        <v>515</v>
      </c>
      <c r="B12" s="42" t="s">
        <v>21</v>
      </c>
      <c r="C12" s="42">
        <f t="shared" si="0"/>
        <v>132</v>
      </c>
      <c r="D12" s="42">
        <f t="shared" si="1"/>
        <v>187.5</v>
      </c>
      <c r="E12" s="42">
        <f t="shared" si="2"/>
        <v>198</v>
      </c>
      <c r="F12" s="42">
        <f>INDEX(탐구선택계산!$17:$18,1,ROW(B12)-1)</f>
        <v>70.5</v>
      </c>
      <c r="G12" s="42">
        <f>INDEX(탐구선택계산!$17:$18,2,ROW(C12)-1)</f>
        <v>69.12</v>
      </c>
      <c r="H12" s="43">
        <f t="shared" si="3"/>
        <v>139.62</v>
      </c>
      <c r="I12" s="43">
        <f t="shared" si="4"/>
        <v>657.12</v>
      </c>
      <c r="J12" s="44"/>
      <c r="K12" s="44"/>
      <c r="L12" s="45">
        <f>VLOOKUP(I12,청솔!$E:$N,10,TRUE)/100</f>
        <v>8.0000000000000004E-4</v>
      </c>
      <c r="S12" s="42" t="s">
        <v>380</v>
      </c>
      <c r="T12" s="42">
        <v>1</v>
      </c>
      <c r="U12" s="42">
        <v>1.5</v>
      </c>
      <c r="V12" s="42">
        <v>1.5</v>
      </c>
      <c r="W12" s="42">
        <v>1</v>
      </c>
      <c r="X12" s="41"/>
    </row>
    <row r="13" spans="1:24" s="17" customFormat="1">
      <c r="A13" s="17" t="s">
        <v>372</v>
      </c>
      <c r="B13" s="42" t="s">
        <v>22</v>
      </c>
      <c r="C13" s="42">
        <f t="shared" si="0"/>
        <v>200</v>
      </c>
      <c r="D13" s="42">
        <f t="shared" si="1"/>
        <v>300</v>
      </c>
      <c r="E13" s="42">
        <f t="shared" si="2"/>
        <v>200</v>
      </c>
      <c r="F13" s="42">
        <f>INDEX(탐구선택계산!$17:$18,1,ROW(B13)-1)</f>
        <v>70.060599999999994</v>
      </c>
      <c r="G13" s="42">
        <f>INDEX(탐구선택계산!$17:$18,2,ROW(C13)-1)</f>
        <v>68.42</v>
      </c>
      <c r="H13" s="43">
        <f t="shared" si="3"/>
        <v>301.83217088055795</v>
      </c>
      <c r="I13" s="43">
        <f t="shared" si="4"/>
        <v>1001.8321708805579</v>
      </c>
      <c r="J13" s="44"/>
      <c r="K13" s="44"/>
      <c r="L13" s="45">
        <f>VLOOKUP(I13,청솔!$F:$N,9,TRUE)/100</f>
        <v>4.0000000000000002E-4</v>
      </c>
      <c r="M13" s="46">
        <f>VLOOKUP(I13*0.9,청솔!$G:$N,8,TRUE)/100</f>
        <v>4.0000000000000002E-4</v>
      </c>
      <c r="P13" s="17" t="s">
        <v>402</v>
      </c>
      <c r="Q13" s="17" t="s">
        <v>381</v>
      </c>
      <c r="S13" s="42" t="s">
        <v>382</v>
      </c>
      <c r="T13" s="42">
        <f>200/132</f>
        <v>1.5151515151515151</v>
      </c>
      <c r="U13" s="42">
        <f>300/125</f>
        <v>2.4</v>
      </c>
      <c r="V13" s="42">
        <f>200/132</f>
        <v>1.5151515151515151</v>
      </c>
      <c r="W13" s="42">
        <f>300/(68.82*2)</f>
        <v>2.1795989537925022</v>
      </c>
      <c r="X13" s="41"/>
    </row>
    <row r="14" spans="1:24" s="17" customFormat="1">
      <c r="A14" s="17" t="s">
        <v>515</v>
      </c>
      <c r="B14" s="42" t="s">
        <v>23</v>
      </c>
      <c r="C14" s="42">
        <f t="shared" si="0"/>
        <v>223.65299898339543</v>
      </c>
      <c r="D14" s="42">
        <f t="shared" si="1"/>
        <v>211.79261267366991</v>
      </c>
      <c r="E14" s="42">
        <f t="shared" si="2"/>
        <v>223.65299898339543</v>
      </c>
      <c r="F14" s="42">
        <f>INDEX(탐구선택계산!$17:$18,1,ROW(B14)-1)</f>
        <v>69.5</v>
      </c>
      <c r="G14" s="42">
        <f>INDEX(탐구선택계산!$17:$18,2,ROW(C14)-1)</f>
        <v>68.13</v>
      </c>
      <c r="H14" s="43">
        <f t="shared" si="3"/>
        <v>233.19213825821751</v>
      </c>
      <c r="I14" s="43">
        <f t="shared" si="4"/>
        <v>892.2907488986782</v>
      </c>
      <c r="J14" s="44"/>
      <c r="K14" s="44"/>
      <c r="L14" s="44"/>
      <c r="M14" s="47">
        <f>MAX(P14:Q14)</f>
        <v>892.24989590824794</v>
      </c>
      <c r="N14" s="17" t="s">
        <v>405</v>
      </c>
      <c r="P14" s="47">
        <f>900*(D3*0.35+E3*0.4+(F14+G14)*0.25)/132.095</f>
        <v>892.24989590824794</v>
      </c>
      <c r="Q14" s="48">
        <f>900*(D3*0.35+C3*0.4+(F14+G14)*0.25)/132.095</f>
        <v>892.24989590824794</v>
      </c>
      <c r="S14" s="42" t="s">
        <v>383</v>
      </c>
      <c r="T14" s="42">
        <f>900/(132+125+132+과탐변표종합!$K$2+과탐변표종합!$K$2)</f>
        <v>1.6943409013893593</v>
      </c>
      <c r="U14" s="42">
        <f>900/(132+125+132+과탐변표종합!$K$2+과탐변표종합!$K$2)</f>
        <v>1.6943409013893593</v>
      </c>
      <c r="V14" s="42">
        <f>900/(132+125+132+과탐변표종합!$K$2+과탐변표종합!$K$2)</f>
        <v>1.6943409013893593</v>
      </c>
      <c r="W14" s="42">
        <f>900/(132+125+132+과탐변표종합!$K$2+과탐변표종합!$K$2)</f>
        <v>1.6943409013893593</v>
      </c>
      <c r="X14" s="41"/>
    </row>
    <row r="15" spans="1:24" s="17" customFormat="1">
      <c r="B15" s="42" t="s">
        <v>24</v>
      </c>
      <c r="C15" s="42">
        <f t="shared" si="0"/>
        <v>150</v>
      </c>
      <c r="D15" s="42">
        <f t="shared" si="1"/>
        <v>350</v>
      </c>
      <c r="E15" s="42">
        <f t="shared" si="2"/>
        <v>300</v>
      </c>
      <c r="F15" s="42">
        <f>INDEX(탐구선택계산!$17:$18,1,ROW(B15)-1)</f>
        <v>69.5</v>
      </c>
      <c r="G15" s="42">
        <f>INDEX(탐구선택계산!$17:$18,2,ROW(C15)-1)</f>
        <v>68.099999999999994</v>
      </c>
      <c r="H15" s="43">
        <f t="shared" si="3"/>
        <v>195.73257467994313</v>
      </c>
      <c r="I15" s="43">
        <f t="shared" si="4"/>
        <v>995.73257467994313</v>
      </c>
      <c r="J15" s="44"/>
      <c r="K15" s="44"/>
      <c r="L15" s="44"/>
      <c r="S15" s="42" t="s">
        <v>384</v>
      </c>
      <c r="T15" s="42">
        <f>150/132</f>
        <v>1.1363636363636365</v>
      </c>
      <c r="U15" s="42">
        <f>350/125</f>
        <v>2.8</v>
      </c>
      <c r="V15" s="42">
        <f>300/132</f>
        <v>2.2727272727272729</v>
      </c>
      <c r="W15" s="42">
        <f>200/(과탐변표종합!L2+과탐변표종합!L2)</f>
        <v>1.4224751066856332</v>
      </c>
      <c r="X15" s="41"/>
    </row>
    <row r="16" spans="1:24" s="17" customFormat="1">
      <c r="A16" s="17" t="s">
        <v>373</v>
      </c>
      <c r="B16" s="42" t="s">
        <v>25</v>
      </c>
      <c r="C16" s="42">
        <f t="shared" si="0"/>
        <v>92.4</v>
      </c>
      <c r="D16" s="42">
        <f t="shared" si="1"/>
        <v>153.12499999999997</v>
      </c>
      <c r="E16" s="42">
        <f t="shared" si="2"/>
        <v>115.5</v>
      </c>
      <c r="F16" s="42">
        <f>INDEX(탐구선택계산!$17:$18,1,ROW(B16)-1)</f>
        <v>69.5</v>
      </c>
      <c r="G16" s="42">
        <f>INDEX(탐구선택계산!$17:$18,2,ROW(C16)-1)</f>
        <v>68.12</v>
      </c>
      <c r="H16" s="43">
        <f t="shared" si="3"/>
        <v>96.334000000000017</v>
      </c>
      <c r="I16" s="43">
        <f t="shared" si="4"/>
        <v>457.35899999999998</v>
      </c>
      <c r="J16" s="44"/>
      <c r="K16" s="44"/>
      <c r="L16" s="44"/>
      <c r="S16" s="42" t="s">
        <v>385</v>
      </c>
      <c r="T16" s="42">
        <f>0.2*3.5</f>
        <v>0.70000000000000007</v>
      </c>
      <c r="U16" s="42">
        <f>0.35*3.5</f>
        <v>1.2249999999999999</v>
      </c>
      <c r="V16" s="42">
        <f>0.25*3.5</f>
        <v>0.875</v>
      </c>
      <c r="W16" s="42">
        <f>0.2*3.5</f>
        <v>0.70000000000000007</v>
      </c>
      <c r="X16" s="41"/>
    </row>
    <row r="17" spans="1:24" s="17" customFormat="1">
      <c r="A17" s="17" t="s">
        <v>374</v>
      </c>
      <c r="B17" s="42" t="s">
        <v>26</v>
      </c>
      <c r="C17" s="42">
        <f t="shared" si="0"/>
        <v>160</v>
      </c>
      <c r="D17" s="42">
        <f t="shared" si="1"/>
        <v>240</v>
      </c>
      <c r="E17" s="42">
        <f t="shared" si="2"/>
        <v>160</v>
      </c>
      <c r="F17" s="42">
        <f>INDEX(탐구선택계산!$17:$18,1,ROW(B17)-1)</f>
        <v>118.72</v>
      </c>
      <c r="G17" s="42">
        <f>INDEX(탐구선택계산!$17:$18,2,ROW(C17)-1)</f>
        <v>116.05</v>
      </c>
      <c r="H17" s="43">
        <f t="shared" si="3"/>
        <v>234.76999999999998</v>
      </c>
      <c r="I17" s="43">
        <f t="shared" si="4"/>
        <v>794.77</v>
      </c>
      <c r="J17" s="44"/>
      <c r="K17" s="44"/>
      <c r="L17" s="45">
        <f>VLOOKUP(I17,청솔!H:N,7,TRUE)/100</f>
        <v>8.0000000000000004E-4</v>
      </c>
      <c r="S17" s="42" t="s">
        <v>386</v>
      </c>
      <c r="T17" s="42">
        <f>160/132</f>
        <v>1.2121212121212122</v>
      </c>
      <c r="U17" s="42">
        <f>240/125</f>
        <v>1.92</v>
      </c>
      <c r="V17" s="42">
        <f>160/132</f>
        <v>1.2121212121212122</v>
      </c>
      <c r="W17" s="42">
        <f>240/(과탐변표종합!N2*2)</f>
        <v>1</v>
      </c>
      <c r="X17" s="41"/>
    </row>
    <row r="18" spans="1:24" s="17" customFormat="1">
      <c r="B18" s="42" t="s">
        <v>27</v>
      </c>
      <c r="C18" s="42">
        <f t="shared" si="0"/>
        <v>132</v>
      </c>
      <c r="D18" s="42">
        <f t="shared" si="1"/>
        <v>187.5</v>
      </c>
      <c r="E18" s="42">
        <f t="shared" si="2"/>
        <v>198</v>
      </c>
      <c r="F18" s="42">
        <f>INDEX(탐구선택계산!$17:$18,1,ROW(B18)-1)</f>
        <v>69.5</v>
      </c>
      <c r="G18" s="42">
        <f>INDEX(탐구선택계산!$17:$18,2,ROW(C18)-1)</f>
        <v>68.13</v>
      </c>
      <c r="H18" s="43">
        <f t="shared" si="3"/>
        <v>137.63</v>
      </c>
      <c r="I18" s="43">
        <f t="shared" si="4"/>
        <v>655.13</v>
      </c>
      <c r="J18" s="44"/>
      <c r="K18" s="44"/>
      <c r="L18" s="45"/>
      <c r="S18" s="42" t="s">
        <v>387</v>
      </c>
      <c r="T18" s="42">
        <v>1</v>
      </c>
      <c r="U18" s="42">
        <v>1.5</v>
      </c>
      <c r="V18" s="42">
        <v>1.5</v>
      </c>
      <c r="W18" s="42">
        <v>1</v>
      </c>
      <c r="X18" s="41"/>
    </row>
    <row r="19" spans="1:24" s="17" customFormat="1">
      <c r="A19" s="17" t="s">
        <v>416</v>
      </c>
      <c r="B19" s="42" t="s">
        <v>28</v>
      </c>
      <c r="C19" s="42">
        <f t="shared" si="0"/>
        <v>132</v>
      </c>
      <c r="D19" s="42">
        <f t="shared" si="1"/>
        <v>187.5</v>
      </c>
      <c r="E19" s="42">
        <f t="shared" si="2"/>
        <v>198</v>
      </c>
      <c r="F19" s="42">
        <f>INDEX(탐구선택계산!$17:$18,1,ROW(B19)-1)</f>
        <v>69.5</v>
      </c>
      <c r="G19" s="42">
        <f>INDEX(탐구선택계산!$17:$18,2,ROW(C19)-1)</f>
        <v>68.13</v>
      </c>
      <c r="H19" s="43">
        <f t="shared" si="3"/>
        <v>137.63</v>
      </c>
      <c r="I19" s="43">
        <f t="shared" si="4"/>
        <v>655.13</v>
      </c>
      <c r="J19" s="44"/>
      <c r="K19" s="44"/>
      <c r="L19" s="45">
        <f>VLOOKUP(I19,청솔!M:N,2,TRUE)/100</f>
        <v>8.0000000000000004E-4</v>
      </c>
      <c r="S19" s="42" t="s">
        <v>388</v>
      </c>
      <c r="T19" s="42">
        <v>1</v>
      </c>
      <c r="U19" s="42">
        <v>1.5</v>
      </c>
      <c r="V19" s="42">
        <v>1.5</v>
      </c>
      <c r="W19" s="42">
        <v>1</v>
      </c>
      <c r="X19" s="41"/>
    </row>
    <row r="20" spans="1:24" s="17" customFormat="1">
      <c r="A20" s="17" t="s">
        <v>371</v>
      </c>
      <c r="B20" s="42" t="s">
        <v>29</v>
      </c>
      <c r="C20" s="42">
        <f t="shared" si="0"/>
        <v>0</v>
      </c>
      <c r="D20" s="42">
        <f t="shared" si="1"/>
        <v>20.833333333333332</v>
      </c>
      <c r="E20" s="42">
        <f t="shared" si="2"/>
        <v>22</v>
      </c>
      <c r="F20" s="42">
        <f>INDEX(탐구선택계산!$17:$18,1,ROW(B20)-1)</f>
        <v>69</v>
      </c>
      <c r="G20" s="42">
        <f>INDEX(탐구선택계산!$17:$18,2,ROW(C20)-1)</f>
        <v>68</v>
      </c>
      <c r="H20" s="43">
        <f t="shared" si="3"/>
        <v>22.833333333333332</v>
      </c>
      <c r="I20" s="43">
        <f t="shared" si="4"/>
        <v>65.666666666666657</v>
      </c>
      <c r="J20" s="44"/>
      <c r="K20" s="44"/>
      <c r="L20" s="45"/>
      <c r="S20" s="42" t="s">
        <v>389</v>
      </c>
      <c r="T20" s="42">
        <f>IF(C3&gt;E3,1,0)/6</f>
        <v>0</v>
      </c>
      <c r="U20" s="42">
        <f>1/6</f>
        <v>0.16666666666666666</v>
      </c>
      <c r="V20" s="42">
        <f>IF(T20=0,1,0)/6</f>
        <v>0.16666666666666666</v>
      </c>
      <c r="W20" s="42">
        <f>1/6</f>
        <v>0.16666666666666666</v>
      </c>
      <c r="X20" s="41"/>
    </row>
    <row r="21" spans="1:24" s="17" customFormat="1">
      <c r="B21" s="42" t="s">
        <v>30</v>
      </c>
      <c r="C21" s="42">
        <f t="shared" si="0"/>
        <v>10.56</v>
      </c>
      <c r="D21" s="42">
        <f t="shared" si="1"/>
        <v>15</v>
      </c>
      <c r="E21" s="42">
        <f t="shared" si="2"/>
        <v>15.84</v>
      </c>
      <c r="F21" s="42">
        <f>INDEX(탐구선택계산!$17:$18,1,ROW(B21)-1)</f>
        <v>69.5</v>
      </c>
      <c r="G21" s="42">
        <f>INDEX(탐구선택계산!$17:$18,2,ROW(C21)-1)</f>
        <v>68.125</v>
      </c>
      <c r="H21" s="43">
        <f t="shared" si="3"/>
        <v>11.01</v>
      </c>
      <c r="I21" s="43">
        <f t="shared" si="4"/>
        <v>52.410000000000004</v>
      </c>
      <c r="J21" s="44"/>
      <c r="K21" s="44"/>
      <c r="L21" s="45"/>
      <c r="S21" s="42" t="s">
        <v>390</v>
      </c>
      <c r="T21" s="42">
        <f>16/200</f>
        <v>0.08</v>
      </c>
      <c r="U21" s="42">
        <f>24/200</f>
        <v>0.12</v>
      </c>
      <c r="V21" s="42">
        <f>24/200</f>
        <v>0.12</v>
      </c>
      <c r="W21" s="42">
        <f>16/200</f>
        <v>0.08</v>
      </c>
      <c r="X21" s="41"/>
    </row>
    <row r="22" spans="1:24" s="17" customFormat="1">
      <c r="B22" s="42" t="s">
        <v>31</v>
      </c>
      <c r="C22" s="42">
        <f t="shared" si="0"/>
        <v>118.8</v>
      </c>
      <c r="D22" s="42">
        <f t="shared" si="1"/>
        <v>168.75</v>
      </c>
      <c r="E22" s="42">
        <f t="shared" si="2"/>
        <v>118.8</v>
      </c>
      <c r="F22" s="42">
        <f>INDEX(탐구선택계산!$17:$18,1,ROW(B22)-1)</f>
        <v>69.22</v>
      </c>
      <c r="G22" s="42">
        <f>INDEX(탐구선택계산!$17:$18,2,ROW(C22)-1)</f>
        <v>68.08</v>
      </c>
      <c r="H22" s="43">
        <f t="shared" si="3"/>
        <v>185.35500000000002</v>
      </c>
      <c r="I22" s="43">
        <f>SUM(C22,D22,E22,H22)*탐구선택계산!J1</f>
        <v>591.70500000000004</v>
      </c>
      <c r="J22" s="44"/>
      <c r="K22" s="44"/>
      <c r="L22" s="45"/>
      <c r="S22" s="42" t="s">
        <v>391</v>
      </c>
      <c r="T22" s="42">
        <v>0.9</v>
      </c>
      <c r="U22" s="42">
        <v>1.35</v>
      </c>
      <c r="V22" s="42">
        <v>0.9</v>
      </c>
      <c r="W22" s="42">
        <v>1.35</v>
      </c>
      <c r="X22" s="41"/>
    </row>
    <row r="23" spans="1:24" s="17" customFormat="1">
      <c r="B23" s="42" t="s">
        <v>32</v>
      </c>
      <c r="C23" s="42">
        <f t="shared" si="0"/>
        <v>200</v>
      </c>
      <c r="D23" s="42">
        <f t="shared" si="1"/>
        <v>300</v>
      </c>
      <c r="E23" s="42">
        <f t="shared" si="2"/>
        <v>300</v>
      </c>
      <c r="F23" s="42">
        <f>INDEX(탐구선택계산!$17:$18,1,ROW(B23)-1)</f>
        <v>69.5</v>
      </c>
      <c r="G23" s="42">
        <f>INDEX(탐구선택계산!$17:$18,2,ROW(C23)-1)</f>
        <v>68.13</v>
      </c>
      <c r="H23" s="43">
        <f t="shared" si="3"/>
        <v>195.91459074733098</v>
      </c>
      <c r="I23" s="43">
        <f t="shared" si="4"/>
        <v>995.91459074733098</v>
      </c>
      <c r="J23" s="44"/>
      <c r="K23" s="44"/>
      <c r="L23" s="45"/>
      <c r="S23" s="42" t="s">
        <v>392</v>
      </c>
      <c r="T23" s="42">
        <f>200/132</f>
        <v>1.5151515151515151</v>
      </c>
      <c r="U23" s="42">
        <f>300/125</f>
        <v>2.4</v>
      </c>
      <c r="V23" s="42">
        <f>300/132</f>
        <v>2.2727272727272729</v>
      </c>
      <c r="W23" s="42">
        <f>200/(과탐변표종합!T2+과탐변표종합!T2)</f>
        <v>1.4234875444839858</v>
      </c>
      <c r="X23" s="41"/>
    </row>
    <row r="24" spans="1:24" s="17" customFormat="1">
      <c r="A24" s="49" t="s">
        <v>515</v>
      </c>
      <c r="B24" s="42" t="s">
        <v>33</v>
      </c>
      <c r="C24" s="42">
        <f t="shared" si="0"/>
        <v>200</v>
      </c>
      <c r="D24" s="42">
        <f t="shared" si="1"/>
        <v>300</v>
      </c>
      <c r="E24" s="42">
        <f t="shared" si="2"/>
        <v>200</v>
      </c>
      <c r="F24" s="42">
        <f>INDEX(탐구선택계산!$17:$18,1,ROW(B24)-1)</f>
        <v>69.5</v>
      </c>
      <c r="G24" s="42">
        <f>INDEX(탐구선택계산!$17:$18,2,ROW(C24)-1)</f>
        <v>68.12</v>
      </c>
      <c r="H24" s="43">
        <f t="shared" si="3"/>
        <v>293.85053380782915</v>
      </c>
      <c r="I24" s="43">
        <f>SUM(C24,D24,E24,H24)*탐구선택계산!W2</f>
        <v>993.85053380782915</v>
      </c>
      <c r="J24" s="44"/>
      <c r="K24" s="44"/>
      <c r="L24" s="45">
        <f>VLOOKUP(I24,청솔!I:N,6,TRUE)/100</f>
        <v>8.0000000000000004E-4</v>
      </c>
      <c r="S24" s="42" t="s">
        <v>393</v>
      </c>
      <c r="T24" s="42">
        <f>200/132</f>
        <v>1.5151515151515151</v>
      </c>
      <c r="U24" s="42">
        <v>2.4</v>
      </c>
      <c r="V24" s="42">
        <f>200/132</f>
        <v>1.5151515151515151</v>
      </c>
      <c r="W24" s="42">
        <f>300/(과탐변표종합!U2*2)</f>
        <v>2.1352313167259784</v>
      </c>
      <c r="X24" s="41"/>
    </row>
    <row r="25" spans="1:24" s="17" customFormat="1">
      <c r="A25" s="17" t="s">
        <v>371</v>
      </c>
      <c r="B25" s="42" t="s">
        <v>34</v>
      </c>
      <c r="C25" s="42">
        <f t="shared" si="0"/>
        <v>92.4</v>
      </c>
      <c r="D25" s="42">
        <f t="shared" si="1"/>
        <v>131.25</v>
      </c>
      <c r="E25" s="42">
        <f t="shared" si="2"/>
        <v>115.5</v>
      </c>
      <c r="F25" s="42">
        <f>INDEX(탐구선택계산!$17:$18,1,ROW(B25)-1)</f>
        <v>69.375</v>
      </c>
      <c r="G25" s="42">
        <f>INDEX(탐구선택계산!$17:$18,2,ROW(C25)-1)</f>
        <v>68.0625</v>
      </c>
      <c r="H25" s="43">
        <f>(100+AVERAGE(F25:G25))*W25</f>
        <v>147.62890625</v>
      </c>
      <c r="I25" s="43">
        <f t="shared" si="4"/>
        <v>486.77890624999998</v>
      </c>
      <c r="J25" s="44"/>
      <c r="K25" s="44"/>
      <c r="L25" s="45">
        <f>VLOOKUP(I25,청솔!J:N,5,TRUE)/100</f>
        <v>5.9999999999999995E-4</v>
      </c>
      <c r="S25" s="42" t="s">
        <v>394</v>
      </c>
      <c r="T25" s="42">
        <f>0.2*3.5</f>
        <v>0.70000000000000007</v>
      </c>
      <c r="U25" s="42">
        <f>0.3*3.5</f>
        <v>1.05</v>
      </c>
      <c r="V25" s="42">
        <f>0.25*3.5</f>
        <v>0.875</v>
      </c>
      <c r="W25" s="42">
        <f>0.25*3.5</f>
        <v>0.875</v>
      </c>
      <c r="X25" s="41"/>
    </row>
    <row r="26" spans="1:24" s="17" customFormat="1">
      <c r="A26" s="17" t="s">
        <v>416</v>
      </c>
      <c r="B26" s="42" t="s">
        <v>35</v>
      </c>
      <c r="C26" s="42">
        <f t="shared" si="0"/>
        <v>100</v>
      </c>
      <c r="D26" s="42">
        <f t="shared" si="1"/>
        <v>400</v>
      </c>
      <c r="E26" s="42">
        <f t="shared" si="2"/>
        <v>300</v>
      </c>
      <c r="F26" s="42">
        <f>INDEX(탐구선택계산!$17:$18,1,ROW(B26)-1)</f>
        <v>0.99473309608540916</v>
      </c>
      <c r="G26" s="42">
        <f>INDEX(탐구선택계산!$17:$18,2,ROW(C26)-1)</f>
        <v>0.9769395017793594</v>
      </c>
      <c r="H26" s="43">
        <f>SUM(F26:G26)*W26</f>
        <v>197.16725978647688</v>
      </c>
      <c r="I26" s="43">
        <f t="shared" si="4"/>
        <v>997.16725978647685</v>
      </c>
      <c r="J26" s="44"/>
      <c r="K26" s="44"/>
      <c r="L26" s="45">
        <f>VLOOKUP(I26,청솔!K:N,4,TRUE)/100</f>
        <v>5.9999999999999995E-4</v>
      </c>
      <c r="S26" s="42" t="s">
        <v>395</v>
      </c>
      <c r="T26" s="42">
        <f>100/132</f>
        <v>0.75757575757575757</v>
      </c>
      <c r="U26" s="42">
        <f>400/125</f>
        <v>3.2</v>
      </c>
      <c r="V26" s="42">
        <f>300/132</f>
        <v>2.2727272727272729</v>
      </c>
      <c r="W26" s="42">
        <f>200/2</f>
        <v>100</v>
      </c>
      <c r="X26" s="41"/>
    </row>
    <row r="27" spans="1:24" s="17" customFormat="1">
      <c r="A27" s="17" t="s">
        <v>371</v>
      </c>
      <c r="B27" s="42" t="s">
        <v>36</v>
      </c>
      <c r="C27" s="42">
        <f t="shared" si="0"/>
        <v>132</v>
      </c>
      <c r="D27" s="42">
        <f t="shared" si="1"/>
        <v>125</v>
      </c>
      <c r="E27" s="42">
        <f t="shared" si="2"/>
        <v>132</v>
      </c>
      <c r="F27" s="42">
        <f>INDEX(탐구선택계산!$17:$18,1,ROW(B27)-1)</f>
        <v>69.5</v>
      </c>
      <c r="G27" s="42">
        <f>INDEX(탐구선택계산!$17:$18,2,ROW(C27)-1)</f>
        <v>68.13</v>
      </c>
      <c r="H27" s="43">
        <f>SUM(F27:G27)*W27</f>
        <v>137.63</v>
      </c>
      <c r="I27" s="43">
        <f t="shared" si="4"/>
        <v>526.63</v>
      </c>
      <c r="J27" s="44"/>
      <c r="K27" s="44"/>
      <c r="L27" s="45">
        <f>VLOOKUP(I27,청솔!L:N,3,TRUE)/100</f>
        <v>8.0000000000000004E-4</v>
      </c>
      <c r="S27" s="42" t="s">
        <v>484</v>
      </c>
      <c r="T27" s="42">
        <v>1</v>
      </c>
      <c r="U27" s="42">
        <v>1</v>
      </c>
      <c r="V27" s="42">
        <v>1</v>
      </c>
      <c r="W27" s="42">
        <v>1</v>
      </c>
      <c r="X27" s="41"/>
    </row>
    <row r="28" spans="1:24" s="17" customFormat="1">
      <c r="B28" s="42" t="s">
        <v>417</v>
      </c>
      <c r="C28" s="42">
        <f t="shared" ref="C28:C34" si="5">C$3*T28</f>
        <v>132</v>
      </c>
      <c r="D28" s="42">
        <f t="shared" ref="D28:D34" si="6">D$3*U28</f>
        <v>125</v>
      </c>
      <c r="E28" s="42">
        <f t="shared" ref="E28:E34" si="7">E$3*V28</f>
        <v>132</v>
      </c>
      <c r="F28" s="42">
        <f>INDEX(탐구선택계산!$17:$18,1,ROW(B28)-1)</f>
        <v>72</v>
      </c>
      <c r="G28" s="42">
        <f>INDEX(탐구선택계산!$17:$18,2,ROW(C28)-1)</f>
        <v>68</v>
      </c>
      <c r="H28" s="43">
        <f t="shared" ref="H28:H60" si="8">SUM(F28:G28)*W28</f>
        <v>140</v>
      </c>
      <c r="I28" s="43">
        <f t="shared" ref="I28:I62" si="9">SUM(C28,D28,E28,H28)</f>
        <v>529</v>
      </c>
      <c r="J28" s="44"/>
      <c r="K28" s="44"/>
      <c r="L28" s="44"/>
      <c r="S28" s="42" t="s">
        <v>485</v>
      </c>
      <c r="T28" s="42">
        <v>1</v>
      </c>
      <c r="U28" s="42">
        <v>1</v>
      </c>
      <c r="V28" s="42">
        <v>1</v>
      </c>
      <c r="W28" s="42">
        <v>1</v>
      </c>
      <c r="X28" s="41"/>
    </row>
    <row r="29" spans="1:24" s="17" customFormat="1">
      <c r="B29" s="42" t="s">
        <v>418</v>
      </c>
      <c r="C29" s="42">
        <f t="shared" si="5"/>
        <v>132</v>
      </c>
      <c r="D29" s="42">
        <f t="shared" si="6"/>
        <v>125</v>
      </c>
      <c r="E29" s="42">
        <f t="shared" si="7"/>
        <v>132</v>
      </c>
      <c r="F29" s="42">
        <f>INDEX(탐구선택계산!$17:$18,1,ROW(B29)-1)</f>
        <v>69</v>
      </c>
      <c r="G29" s="42">
        <f>INDEX(탐구선택계산!$17:$18,2,ROW(C29)-1)</f>
        <v>68</v>
      </c>
      <c r="H29" s="43">
        <f t="shared" si="8"/>
        <v>137</v>
      </c>
      <c r="I29" s="43">
        <f t="shared" si="9"/>
        <v>526</v>
      </c>
      <c r="J29" s="44"/>
      <c r="K29" s="44"/>
      <c r="L29" s="44"/>
      <c r="S29" s="42" t="s">
        <v>418</v>
      </c>
      <c r="T29" s="42">
        <v>1</v>
      </c>
      <c r="U29" s="42">
        <v>1</v>
      </c>
      <c r="V29" s="42">
        <v>1</v>
      </c>
      <c r="W29" s="42">
        <v>1</v>
      </c>
      <c r="X29" s="41"/>
    </row>
    <row r="30" spans="1:24" s="17" customFormat="1">
      <c r="B30" s="42" t="s">
        <v>419</v>
      </c>
      <c r="C30" s="42">
        <f t="shared" si="5"/>
        <v>250</v>
      </c>
      <c r="D30" s="42">
        <f t="shared" si="6"/>
        <v>275</v>
      </c>
      <c r="E30" s="42">
        <f t="shared" si="7"/>
        <v>275</v>
      </c>
      <c r="F30" s="42">
        <f>INDEX(탐구선택계산!$17:$18,1,ROW(B30)-1)</f>
        <v>194.36619718309859</v>
      </c>
      <c r="G30" s="42">
        <f>INDEX(탐구선택계산!$17:$18,2,ROW(C30)-1)</f>
        <v>186.30136986301369</v>
      </c>
      <c r="H30" s="43">
        <f>SUM(F30:G30)*W30/2</f>
        <v>190.33378352305613</v>
      </c>
      <c r="I30" s="43">
        <f t="shared" si="9"/>
        <v>990.33378352305613</v>
      </c>
      <c r="J30" s="44"/>
      <c r="K30" s="44"/>
      <c r="L30" s="44"/>
      <c r="S30" s="42" t="s">
        <v>486</v>
      </c>
      <c r="T30" s="42">
        <f>200/132*0.25*5</f>
        <v>1.893939393939394</v>
      </c>
      <c r="U30" s="42">
        <f>200/125*0.275*5</f>
        <v>2.2000000000000002</v>
      </c>
      <c r="V30" s="42">
        <f>200/132*0.275*5</f>
        <v>2.0833333333333335</v>
      </c>
      <c r="W30" s="42">
        <f>0.2*5</f>
        <v>1</v>
      </c>
      <c r="X30" s="41"/>
    </row>
    <row r="31" spans="1:24" s="17" customFormat="1">
      <c r="B31" s="42" t="s">
        <v>420</v>
      </c>
      <c r="C31" s="42">
        <f t="shared" si="5"/>
        <v>132</v>
      </c>
      <c r="D31" s="42">
        <f t="shared" si="6"/>
        <v>187.5</v>
      </c>
      <c r="E31" s="42">
        <f t="shared" si="7"/>
        <v>198</v>
      </c>
      <c r="F31" s="42">
        <f>INDEX(탐구선택계산!$17:$18,1,ROW(B31)-1)</f>
        <v>69</v>
      </c>
      <c r="G31" s="42">
        <f>INDEX(탐구선택계산!$17:$18,2,ROW(C31)-1)</f>
        <v>68</v>
      </c>
      <c r="H31" s="43">
        <f t="shared" si="8"/>
        <v>137</v>
      </c>
      <c r="I31" s="43">
        <f t="shared" si="9"/>
        <v>654.5</v>
      </c>
      <c r="J31" s="44"/>
      <c r="K31" s="44"/>
      <c r="L31" s="44"/>
      <c r="S31" s="42" t="s">
        <v>420</v>
      </c>
      <c r="T31" s="42">
        <v>1</v>
      </c>
      <c r="U31" s="42">
        <v>1.5</v>
      </c>
      <c r="V31" s="42">
        <v>1.5</v>
      </c>
      <c r="W31" s="42">
        <v>1</v>
      </c>
      <c r="X31" s="41"/>
    </row>
    <row r="32" spans="1:24" s="17" customFormat="1">
      <c r="B32" s="42" t="s">
        <v>421</v>
      </c>
      <c r="C32" s="42">
        <f t="shared" si="5"/>
        <v>31.68</v>
      </c>
      <c r="D32" s="42">
        <f t="shared" si="6"/>
        <v>60</v>
      </c>
      <c r="E32" s="42">
        <f t="shared" si="7"/>
        <v>63.36</v>
      </c>
      <c r="F32" s="42">
        <f>INDEX(탐구선택계산!$17:$18,1,ROW(B32)-1)</f>
        <v>69</v>
      </c>
      <c r="G32" s="42">
        <f>INDEX(탐구선택계산!$17:$18,2,ROW(C32)-1)</f>
        <v>68</v>
      </c>
      <c r="H32" s="43">
        <f t="shared" si="8"/>
        <v>41.1</v>
      </c>
      <c r="I32" s="43">
        <f t="shared" si="9"/>
        <v>196.14000000000001</v>
      </c>
      <c r="J32" s="44"/>
      <c r="K32" s="44"/>
      <c r="L32" s="44"/>
      <c r="S32" s="42" t="s">
        <v>421</v>
      </c>
      <c r="T32" s="42">
        <f>48/200</f>
        <v>0.24</v>
      </c>
      <c r="U32" s="42">
        <f>96/200</f>
        <v>0.48</v>
      </c>
      <c r="V32" s="42">
        <f>96/200</f>
        <v>0.48</v>
      </c>
      <c r="W32" s="42">
        <f>60/200</f>
        <v>0.3</v>
      </c>
      <c r="X32" s="41"/>
    </row>
    <row r="33" spans="2:24" s="17" customFormat="1">
      <c r="B33" s="42" t="s">
        <v>422</v>
      </c>
      <c r="C33" s="42">
        <f t="shared" si="5"/>
        <v>132</v>
      </c>
      <c r="D33" s="42">
        <f t="shared" si="6"/>
        <v>125</v>
      </c>
      <c r="E33" s="42">
        <f t="shared" si="7"/>
        <v>132</v>
      </c>
      <c r="F33" s="42">
        <f>INDEX(탐구선택계산!$17:$18,1,ROW(B33)-1)</f>
        <v>69</v>
      </c>
      <c r="G33" s="42">
        <f>INDEX(탐구선택계산!$17:$18,2,ROW(C33)-1)</f>
        <v>68</v>
      </c>
      <c r="H33" s="43">
        <f t="shared" si="8"/>
        <v>137</v>
      </c>
      <c r="I33" s="43">
        <f t="shared" si="9"/>
        <v>526</v>
      </c>
      <c r="J33" s="44"/>
      <c r="K33" s="44"/>
      <c r="L33" s="44"/>
      <c r="S33" s="42" t="s">
        <v>487</v>
      </c>
      <c r="T33" s="42">
        <v>1</v>
      </c>
      <c r="U33" s="42">
        <v>1</v>
      </c>
      <c r="V33" s="42">
        <v>1</v>
      </c>
      <c r="W33" s="42">
        <v>1</v>
      </c>
      <c r="X33" s="41"/>
    </row>
    <row r="34" spans="2:24" s="17" customFormat="1">
      <c r="B34" s="42" t="s">
        <v>423</v>
      </c>
      <c r="C34" s="42">
        <f t="shared" si="5"/>
        <v>132</v>
      </c>
      <c r="D34" s="42">
        <f t="shared" si="6"/>
        <v>187.5</v>
      </c>
      <c r="E34" s="42">
        <f t="shared" si="7"/>
        <v>198</v>
      </c>
      <c r="F34" s="42">
        <f>INDEX(탐구선택계산!$17:$18,1,ROW(B34)-1)</f>
        <v>69</v>
      </c>
      <c r="G34" s="42">
        <f>INDEX(탐구선택계산!$17:$18,2,ROW(C34)-1)</f>
        <v>68</v>
      </c>
      <c r="H34" s="43">
        <f t="shared" si="8"/>
        <v>137</v>
      </c>
      <c r="I34" s="43">
        <f t="shared" si="9"/>
        <v>654.5</v>
      </c>
      <c r="J34" s="44"/>
      <c r="K34" s="44"/>
      <c r="L34" s="44"/>
      <c r="S34" s="42" t="s">
        <v>488</v>
      </c>
      <c r="T34" s="42">
        <v>1</v>
      </c>
      <c r="U34" s="42">
        <v>1.5</v>
      </c>
      <c r="V34" s="42">
        <v>1.5</v>
      </c>
      <c r="W34" s="42">
        <v>1</v>
      </c>
      <c r="X34" s="41"/>
    </row>
    <row r="35" spans="2:24" s="17" customFormat="1">
      <c r="B35" s="42" t="s">
        <v>424</v>
      </c>
      <c r="C35" s="42">
        <f>C$4*T35</f>
        <v>198</v>
      </c>
      <c r="D35" s="42">
        <f>D$4*U35</f>
        <v>196</v>
      </c>
      <c r="E35" s="42">
        <f>E$4*V35</f>
        <v>196</v>
      </c>
      <c r="F35" s="42">
        <f>INDEX(탐구선택계산!$17:$18,1,ROW(B35)-1)</f>
        <v>99</v>
      </c>
      <c r="G35" s="42">
        <f>INDEX(탐구선택계산!$17:$18,2,ROW(C35)-1)</f>
        <v>98</v>
      </c>
      <c r="H35" s="43">
        <f t="shared" si="8"/>
        <v>197</v>
      </c>
      <c r="I35" s="43">
        <f t="shared" si="9"/>
        <v>787</v>
      </c>
      <c r="J35" s="44"/>
      <c r="K35" s="44"/>
      <c r="L35" s="44"/>
      <c r="S35" s="42" t="s">
        <v>424</v>
      </c>
      <c r="T35" s="42">
        <v>2</v>
      </c>
      <c r="U35" s="42">
        <v>2</v>
      </c>
      <c r="V35" s="42">
        <v>2</v>
      </c>
      <c r="W35" s="42">
        <v>1</v>
      </c>
      <c r="X35" s="41"/>
    </row>
    <row r="36" spans="2:24" s="17" customFormat="1">
      <c r="B36" s="42" t="s">
        <v>425</v>
      </c>
      <c r="C36" s="42">
        <f t="shared" ref="C36:C37" si="10">C$4*T36</f>
        <v>0</v>
      </c>
      <c r="D36" s="42">
        <f t="shared" ref="D36:D37" si="11">D$4*U36</f>
        <v>211.68</v>
      </c>
      <c r="E36" s="42">
        <f t="shared" ref="E36:E37" si="12">E$4*V36</f>
        <v>196</v>
      </c>
      <c r="F36" s="42">
        <f>INDEX(탐구선택계산!$17:$18,1,ROW(B36)-1)</f>
        <v>99</v>
      </c>
      <c r="G36" s="42">
        <f>INDEX(탐구선택계산!$17:$18,2,ROW(C36)-1)</f>
        <v>98</v>
      </c>
      <c r="H36" s="43">
        <f t="shared" si="8"/>
        <v>197</v>
      </c>
      <c r="I36" s="43">
        <f t="shared" si="9"/>
        <v>604.68000000000006</v>
      </c>
      <c r="J36" s="44"/>
      <c r="K36" s="44"/>
      <c r="L36" s="44"/>
      <c r="S36" s="42" t="s">
        <v>489</v>
      </c>
      <c r="T36" s="42">
        <v>0</v>
      </c>
      <c r="U36" s="42">
        <f>1.08*2</f>
        <v>2.16</v>
      </c>
      <c r="V36" s="42">
        <v>2</v>
      </c>
      <c r="W36" s="42">
        <v>1</v>
      </c>
      <c r="X36" s="41"/>
    </row>
    <row r="37" spans="2:24" s="17" customFormat="1">
      <c r="B37" s="42" t="s">
        <v>426</v>
      </c>
      <c r="C37" s="42">
        <f t="shared" si="10"/>
        <v>138.6</v>
      </c>
      <c r="D37" s="42">
        <f t="shared" si="11"/>
        <v>205.8</v>
      </c>
      <c r="E37" s="42">
        <f t="shared" si="12"/>
        <v>205.8</v>
      </c>
      <c r="F37" s="42">
        <f>INDEX(탐구선택계산!$17:$18,1,ROW(B37)-1)</f>
        <v>99</v>
      </c>
      <c r="G37" s="42">
        <f>INDEX(탐구선택계산!$17:$18,2,ROW(C37)-1)</f>
        <v>98</v>
      </c>
      <c r="H37" s="43">
        <f t="shared" si="8"/>
        <v>137.89999999999998</v>
      </c>
      <c r="I37" s="43">
        <f t="shared" si="9"/>
        <v>688.1</v>
      </c>
      <c r="J37" s="44"/>
      <c r="K37" s="44"/>
      <c r="L37" s="44"/>
      <c r="S37" s="42" t="s">
        <v>490</v>
      </c>
      <c r="T37" s="42">
        <v>1.4</v>
      </c>
      <c r="U37" s="42">
        <v>2.1</v>
      </c>
      <c r="V37" s="42">
        <v>2.1</v>
      </c>
      <c r="W37" s="42">
        <v>0.7</v>
      </c>
      <c r="X37" s="41"/>
    </row>
    <row r="38" spans="2:24" s="17" customFormat="1">
      <c r="B38" s="42" t="s">
        <v>427</v>
      </c>
      <c r="C38" s="42">
        <f>150+C$4*T38</f>
        <v>189.6</v>
      </c>
      <c r="D38" s="42">
        <f>150+D$4*U38</f>
        <v>208.8</v>
      </c>
      <c r="E38" s="42">
        <f>150+E$4*V38</f>
        <v>208.8</v>
      </c>
      <c r="F38" s="42">
        <f>INDEX(탐구선택계산!$17:$18,1,ROW(B38)-1)</f>
        <v>99</v>
      </c>
      <c r="G38" s="42">
        <f>INDEX(탐구선택계산!$17:$18,2,ROW(C38)-1)</f>
        <v>98</v>
      </c>
      <c r="H38" s="43">
        <f>150+SUM(F38:G38)*W38</f>
        <v>189.4</v>
      </c>
      <c r="I38" s="50">
        <f>SUM(C38,D38,E38,H38)</f>
        <v>796.6</v>
      </c>
      <c r="J38" s="51"/>
      <c r="K38" s="51"/>
      <c r="L38" s="51"/>
      <c r="S38" s="42" t="s">
        <v>491</v>
      </c>
      <c r="T38" s="42">
        <v>0.4</v>
      </c>
      <c r="U38" s="42">
        <v>0.6</v>
      </c>
      <c r="V38" s="42">
        <v>0.6</v>
      </c>
      <c r="W38" s="42">
        <v>0.2</v>
      </c>
      <c r="X38" s="41"/>
    </row>
    <row r="39" spans="2:24" s="17" customFormat="1">
      <c r="B39" s="42" t="s">
        <v>428</v>
      </c>
      <c r="C39" s="42">
        <f>C$4*T39</f>
        <v>198</v>
      </c>
      <c r="D39" s="42">
        <f>D$4*U39</f>
        <v>343</v>
      </c>
      <c r="E39" s="42">
        <f>E$4*V39</f>
        <v>196</v>
      </c>
      <c r="F39" s="42">
        <f>INDEX(탐구선택계산!$17:$18,1,ROW(B39)-1)</f>
        <v>99</v>
      </c>
      <c r="G39" s="42">
        <f>INDEX(탐구선택계산!$17:$18,2,ROW(C39)-1)</f>
        <v>98</v>
      </c>
      <c r="H39" s="43">
        <f t="shared" si="8"/>
        <v>246.25</v>
      </c>
      <c r="I39" s="43">
        <f>SUM(C39,D39,E39,H39)</f>
        <v>983.25</v>
      </c>
      <c r="J39" s="44"/>
      <c r="K39" s="44"/>
      <c r="L39" s="44"/>
      <c r="S39" s="42" t="s">
        <v>428</v>
      </c>
      <c r="T39" s="42">
        <v>2</v>
      </c>
      <c r="U39" s="42">
        <v>3.5</v>
      </c>
      <c r="V39" s="42">
        <v>2</v>
      </c>
      <c r="W39" s="42">
        <v>1.25</v>
      </c>
      <c r="X39" s="41"/>
    </row>
    <row r="40" spans="2:24" s="17" customFormat="1">
      <c r="B40" s="42" t="s">
        <v>429</v>
      </c>
      <c r="C40" s="42">
        <f t="shared" ref="C40:C46" si="13">C$4*T40</f>
        <v>158.4</v>
      </c>
      <c r="D40" s="42">
        <f t="shared" ref="D40:D46" si="14">D$4*U40</f>
        <v>235.2</v>
      </c>
      <c r="E40" s="42">
        <f t="shared" ref="E40:E46" si="15">E$4*V40</f>
        <v>235.2</v>
      </c>
      <c r="F40" s="42">
        <f>INDEX(탐구선택계산!$17:$18,1,ROW(B40)-1)</f>
        <v>99</v>
      </c>
      <c r="G40" s="42">
        <f>INDEX(탐구선택계산!$17:$18,2,ROW(C40)-1)</f>
        <v>98</v>
      </c>
      <c r="H40" s="43">
        <f t="shared" ref="H40" si="16">SUM(F40:G40)*W40</f>
        <v>157.60000000000002</v>
      </c>
      <c r="I40" s="43">
        <f>SUM(C40,D40,E40,H40)</f>
        <v>786.4</v>
      </c>
      <c r="J40" s="44"/>
      <c r="K40" s="44"/>
      <c r="L40" s="44"/>
      <c r="S40" s="42" t="s">
        <v>492</v>
      </c>
      <c r="T40" s="42">
        <v>1.6</v>
      </c>
      <c r="U40" s="42">
        <v>2.4</v>
      </c>
      <c r="V40" s="42">
        <v>2.4</v>
      </c>
      <c r="W40" s="42">
        <v>0.8</v>
      </c>
      <c r="X40" s="41"/>
    </row>
    <row r="41" spans="2:24" s="17" customFormat="1">
      <c r="B41" s="42" t="s">
        <v>430</v>
      </c>
      <c r="C41" s="42">
        <f>80+C$4*T41</f>
        <v>175.04</v>
      </c>
      <c r="D41" s="42">
        <f>80+D$4*U41</f>
        <v>221.12</v>
      </c>
      <c r="E41" s="42">
        <f>80+E$4*V41</f>
        <v>221.12</v>
      </c>
      <c r="F41" s="42">
        <f>INDEX(탐구선택계산!$17:$18,1,ROW(B41)-1)</f>
        <v>99</v>
      </c>
      <c r="G41" s="42">
        <f>INDEX(탐구선택계산!$17:$18,2,ROW(C41)-1)</f>
        <v>98</v>
      </c>
      <c r="H41" s="43">
        <f>80+SUM(F41:G41)*W41</f>
        <v>174.56</v>
      </c>
      <c r="I41" s="43">
        <f t="shared" si="9"/>
        <v>791.83999999999992</v>
      </c>
      <c r="J41" s="44"/>
      <c r="K41" s="44"/>
      <c r="L41" s="44"/>
      <c r="S41" s="42" t="s">
        <v>430</v>
      </c>
      <c r="T41" s="42">
        <f>0.2*4.8</f>
        <v>0.96</v>
      </c>
      <c r="U41" s="42">
        <f>0.3*4.8</f>
        <v>1.44</v>
      </c>
      <c r="V41" s="42">
        <f>0.3*4.8</f>
        <v>1.44</v>
      </c>
      <c r="W41" s="42">
        <f>2.4*0.2</f>
        <v>0.48</v>
      </c>
      <c r="X41" s="41"/>
    </row>
    <row r="42" spans="2:24" s="17" customFormat="1">
      <c r="B42" s="42" t="s">
        <v>431</v>
      </c>
      <c r="C42" s="42">
        <f t="shared" si="13"/>
        <v>198</v>
      </c>
      <c r="D42" s="42">
        <f t="shared" si="14"/>
        <v>294</v>
      </c>
      <c r="E42" s="42">
        <f t="shared" si="15"/>
        <v>294</v>
      </c>
      <c r="F42" s="42">
        <f>INDEX(탐구선택계산!$17:$18,1,ROW(B42)-1)</f>
        <v>99</v>
      </c>
      <c r="G42" s="42">
        <f>INDEX(탐구선택계산!$17:$18,2,ROW(C42)-1)</f>
        <v>98</v>
      </c>
      <c r="H42" s="43">
        <f t="shared" si="8"/>
        <v>197</v>
      </c>
      <c r="I42" s="43">
        <f>SUM(C42,D42,E42,H42)</f>
        <v>983</v>
      </c>
      <c r="J42" s="44"/>
      <c r="K42" s="44"/>
      <c r="L42" s="44"/>
      <c r="S42" s="42" t="s">
        <v>493</v>
      </c>
      <c r="T42" s="42">
        <f>2.5*0.8</f>
        <v>2</v>
      </c>
      <c r="U42" s="42">
        <f>2.5*1.2</f>
        <v>3</v>
      </c>
      <c r="V42" s="42">
        <f>2.5*1.2</f>
        <v>3</v>
      </c>
      <c r="W42" s="42">
        <f>2.5*0.4</f>
        <v>1</v>
      </c>
    </row>
    <row r="43" spans="2:24" s="17" customFormat="1">
      <c r="B43" s="42" t="s">
        <v>432</v>
      </c>
      <c r="C43" s="42">
        <f t="shared" ref="C43:E44" si="17">C$3*T43</f>
        <v>150</v>
      </c>
      <c r="D43" s="42">
        <f t="shared" si="17"/>
        <v>350</v>
      </c>
      <c r="E43" s="42">
        <f t="shared" si="17"/>
        <v>350</v>
      </c>
      <c r="F43" s="42">
        <f>INDEX(탐구선택계산!$17:$18,1,ROW(B43)-1)</f>
        <v>102.9</v>
      </c>
      <c r="G43" s="42">
        <v>0</v>
      </c>
      <c r="H43" s="43">
        <f t="shared" si="8"/>
        <v>154.35000000000002</v>
      </c>
      <c r="I43" s="43">
        <f t="shared" si="9"/>
        <v>1004.35</v>
      </c>
      <c r="J43" s="44"/>
      <c r="K43" s="44"/>
      <c r="L43" s="44"/>
      <c r="S43" s="42" t="s">
        <v>494</v>
      </c>
      <c r="T43" s="42">
        <f>150/132</f>
        <v>1.1363636363636365</v>
      </c>
      <c r="U43" s="42">
        <f>350/125</f>
        <v>2.8</v>
      </c>
      <c r="V43" s="42">
        <f>350/132</f>
        <v>2.6515151515151514</v>
      </c>
      <c r="W43" s="42">
        <f>10*0.15</f>
        <v>1.5</v>
      </c>
    </row>
    <row r="44" spans="2:24" s="17" customFormat="1">
      <c r="B44" s="42" t="s">
        <v>433</v>
      </c>
      <c r="C44" s="42">
        <f t="shared" si="17"/>
        <v>120</v>
      </c>
      <c r="D44" s="42">
        <f t="shared" si="17"/>
        <v>180</v>
      </c>
      <c r="E44" s="42">
        <f t="shared" si="17"/>
        <v>180</v>
      </c>
      <c r="F44" s="42">
        <f>INDEX(탐구선택계산!$17:$18,1,ROW(B44)-1)</f>
        <v>99</v>
      </c>
      <c r="G44" s="42">
        <f>INDEX(탐구선택계산!$17:$18,2,ROW(C44)-1)</f>
        <v>98</v>
      </c>
      <c r="H44" s="43">
        <f t="shared" si="8"/>
        <v>118.19999999999999</v>
      </c>
      <c r="I44" s="43">
        <f t="shared" si="9"/>
        <v>598.20000000000005</v>
      </c>
      <c r="J44" s="44"/>
      <c r="K44" s="44"/>
      <c r="L44" s="44"/>
      <c r="S44" s="42" t="s">
        <v>433</v>
      </c>
      <c r="T44" s="42">
        <f>600*0.2/132</f>
        <v>0.90909090909090906</v>
      </c>
      <c r="U44" s="42">
        <f>600*0.3/125</f>
        <v>1.44</v>
      </c>
      <c r="V44" s="42">
        <f>600*0.3/132</f>
        <v>1.3636363636363635</v>
      </c>
      <c r="W44" s="42">
        <f>600*0.1/100</f>
        <v>0.6</v>
      </c>
    </row>
    <row r="45" spans="2:24" s="17" customFormat="1">
      <c r="B45" s="42" t="s">
        <v>434</v>
      </c>
      <c r="C45" s="42">
        <f t="shared" si="13"/>
        <v>198</v>
      </c>
      <c r="D45" s="42">
        <f t="shared" si="14"/>
        <v>323.40000000000003</v>
      </c>
      <c r="E45" s="42">
        <f t="shared" si="15"/>
        <v>294</v>
      </c>
      <c r="F45" s="42">
        <f>INDEX(탐구선택계산!$17:$18,1,ROW(B45)-1)</f>
        <v>99</v>
      </c>
      <c r="G45" s="42">
        <f>INDEX(탐구선택계산!$17:$18,2,ROW(C45)-1)</f>
        <v>98</v>
      </c>
      <c r="H45" s="43">
        <f t="shared" si="8"/>
        <v>216.70000000000002</v>
      </c>
      <c r="I45" s="43">
        <f t="shared" si="9"/>
        <v>1032.1000000000001</v>
      </c>
      <c r="J45" s="44"/>
      <c r="K45" s="44"/>
      <c r="L45" s="44"/>
      <c r="S45" s="42" t="s">
        <v>495</v>
      </c>
      <c r="T45" s="42">
        <v>2</v>
      </c>
      <c r="U45" s="42">
        <f>3*1.1</f>
        <v>3.3000000000000003</v>
      </c>
      <c r="V45" s="42">
        <v>3</v>
      </c>
      <c r="W45" s="42">
        <f>0.5*1.1*2</f>
        <v>1.1000000000000001</v>
      </c>
    </row>
    <row r="46" spans="2:24" s="17" customFormat="1">
      <c r="B46" s="42" t="s">
        <v>435</v>
      </c>
      <c r="C46" s="42">
        <f t="shared" si="13"/>
        <v>237.6</v>
      </c>
      <c r="D46" s="42">
        <f t="shared" si="14"/>
        <v>274.39999999999998</v>
      </c>
      <c r="E46" s="42">
        <f t="shared" si="15"/>
        <v>196</v>
      </c>
      <c r="F46" s="42">
        <f>INDEX(탐구선택계산!$17:$18,1,ROW(B46)-1)</f>
        <v>99</v>
      </c>
      <c r="G46" s="42">
        <f>INDEX(탐구선택계산!$17:$18,2,ROW(C46)-1)</f>
        <v>98</v>
      </c>
      <c r="H46" s="43">
        <f t="shared" si="8"/>
        <v>275.79999999999995</v>
      </c>
      <c r="I46" s="43">
        <f t="shared" si="9"/>
        <v>983.8</v>
      </c>
      <c r="J46" s="44"/>
      <c r="K46" s="44"/>
      <c r="L46" s="44"/>
      <c r="S46" s="42" t="s">
        <v>435</v>
      </c>
      <c r="T46" s="42">
        <f>2*1.2</f>
        <v>2.4</v>
      </c>
      <c r="U46" s="42">
        <f>2*1.4</f>
        <v>2.8</v>
      </c>
      <c r="V46" s="42">
        <f>2*1</f>
        <v>2</v>
      </c>
      <c r="W46" s="42">
        <f>1*1.4</f>
        <v>1.4</v>
      </c>
    </row>
    <row r="47" spans="2:24" s="17" customFormat="1">
      <c r="B47" s="42" t="s">
        <v>480</v>
      </c>
      <c r="C47" s="42">
        <f>C$3*T47</f>
        <v>99</v>
      </c>
      <c r="D47" s="42">
        <f>D$3*U47</f>
        <v>156.25</v>
      </c>
      <c r="E47" s="42">
        <f>E$3*V47</f>
        <v>231</v>
      </c>
      <c r="F47" s="42">
        <f>INDEX(탐구선택계산!$17:$18,1,ROW(B47)-1)</f>
        <v>99</v>
      </c>
      <c r="G47" s="42">
        <f>INDEX(탐구선택계산!$17:$18,2,ROW(C47)-1)</f>
        <v>98</v>
      </c>
      <c r="H47" s="43">
        <f t="shared" si="8"/>
        <v>123.125</v>
      </c>
      <c r="I47" s="43">
        <f t="shared" si="9"/>
        <v>609.375</v>
      </c>
      <c r="J47" s="44"/>
      <c r="K47" s="44"/>
      <c r="L47" s="44"/>
      <c r="S47" s="42" t="s">
        <v>496</v>
      </c>
      <c r="T47" s="42">
        <v>0.75</v>
      </c>
      <c r="U47" s="42">
        <v>1.25</v>
      </c>
      <c r="V47" s="42">
        <v>1.75</v>
      </c>
      <c r="W47" s="42">
        <f>1.25/2</f>
        <v>0.625</v>
      </c>
    </row>
    <row r="48" spans="2:24" s="17" customFormat="1">
      <c r="B48" s="42" t="s">
        <v>483</v>
      </c>
      <c r="C48" s="42"/>
      <c r="D48" s="42"/>
      <c r="E48" s="42"/>
      <c r="F48" s="42"/>
      <c r="G48" s="42"/>
      <c r="H48" s="43">
        <f t="shared" si="8"/>
        <v>0</v>
      </c>
      <c r="I48" s="43">
        <f t="shared" si="9"/>
        <v>0</v>
      </c>
      <c r="J48" s="44"/>
      <c r="K48" s="44"/>
      <c r="L48" s="44"/>
      <c r="S48" s="42" t="s">
        <v>497</v>
      </c>
      <c r="T48" s="42"/>
      <c r="U48" s="42"/>
      <c r="V48" s="42"/>
      <c r="W48" s="42"/>
    </row>
    <row r="49" spans="2:23" s="17" customFormat="1">
      <c r="B49" s="42" t="s">
        <v>437</v>
      </c>
      <c r="C49" s="42"/>
      <c r="D49" s="42"/>
      <c r="E49" s="42"/>
      <c r="F49" s="42"/>
      <c r="G49" s="42"/>
      <c r="H49" s="43">
        <f t="shared" si="8"/>
        <v>0</v>
      </c>
      <c r="I49" s="43">
        <f t="shared" si="9"/>
        <v>0</v>
      </c>
      <c r="J49" s="44"/>
      <c r="K49" s="44"/>
      <c r="L49" s="44"/>
      <c r="S49" s="42" t="s">
        <v>437</v>
      </c>
      <c r="T49" s="42"/>
      <c r="U49" s="42"/>
      <c r="V49" s="42"/>
      <c r="W49" s="42"/>
    </row>
    <row r="50" spans="2:23" s="17" customFormat="1">
      <c r="B50" s="42" t="s">
        <v>438</v>
      </c>
      <c r="C50" s="42"/>
      <c r="D50" s="42"/>
      <c r="E50" s="42"/>
      <c r="F50" s="42"/>
      <c r="G50" s="42"/>
      <c r="H50" s="43">
        <f t="shared" si="8"/>
        <v>0</v>
      </c>
      <c r="I50" s="43">
        <f t="shared" si="9"/>
        <v>0</v>
      </c>
      <c r="J50" s="44"/>
      <c r="K50" s="44"/>
      <c r="L50" s="44"/>
      <c r="S50" s="42" t="s">
        <v>498</v>
      </c>
      <c r="T50" s="42"/>
      <c r="U50" s="42"/>
      <c r="V50" s="42"/>
      <c r="W50" s="42"/>
    </row>
    <row r="51" spans="2:23" s="17" customFormat="1">
      <c r="B51" s="42" t="s">
        <v>439</v>
      </c>
      <c r="C51" s="42"/>
      <c r="D51" s="42"/>
      <c r="E51" s="42"/>
      <c r="F51" s="42"/>
      <c r="G51" s="42"/>
      <c r="H51" s="43">
        <f t="shared" si="8"/>
        <v>0</v>
      </c>
      <c r="I51" s="43">
        <f t="shared" si="9"/>
        <v>0</v>
      </c>
      <c r="J51" s="44"/>
      <c r="K51" s="44"/>
      <c r="L51" s="44"/>
      <c r="S51" s="42" t="s">
        <v>499</v>
      </c>
      <c r="T51" s="42"/>
      <c r="U51" s="42"/>
      <c r="V51" s="42"/>
      <c r="W51" s="42"/>
    </row>
    <row r="52" spans="2:23" s="17" customFormat="1">
      <c r="B52" s="42" t="s">
        <v>440</v>
      </c>
      <c r="C52" s="42"/>
      <c r="D52" s="42"/>
      <c r="E52" s="42"/>
      <c r="F52" s="42"/>
      <c r="G52" s="42"/>
      <c r="H52" s="43">
        <f t="shared" si="8"/>
        <v>0</v>
      </c>
      <c r="I52" s="43">
        <f t="shared" si="9"/>
        <v>0</v>
      </c>
      <c r="J52" s="44"/>
      <c r="K52" s="44"/>
      <c r="L52" s="44"/>
      <c r="S52" s="42" t="s">
        <v>500</v>
      </c>
      <c r="T52" s="42"/>
      <c r="U52" s="42"/>
      <c r="V52" s="42"/>
      <c r="W52" s="42"/>
    </row>
    <row r="53" spans="2:23" s="17" customFormat="1">
      <c r="B53" s="42" t="s">
        <v>441</v>
      </c>
      <c r="C53" s="42"/>
      <c r="D53" s="42"/>
      <c r="E53" s="42"/>
      <c r="F53" s="42"/>
      <c r="G53" s="42"/>
      <c r="H53" s="43">
        <f t="shared" si="8"/>
        <v>0</v>
      </c>
      <c r="I53" s="43">
        <f t="shared" si="9"/>
        <v>0</v>
      </c>
      <c r="J53" s="44"/>
      <c r="K53" s="44"/>
      <c r="L53" s="44"/>
      <c r="S53" s="42" t="s">
        <v>501</v>
      </c>
      <c r="T53" s="42"/>
      <c r="U53" s="42"/>
      <c r="V53" s="42"/>
      <c r="W53" s="42"/>
    </row>
    <row r="54" spans="2:23" s="17" customFormat="1">
      <c r="B54" s="42" t="s">
        <v>442</v>
      </c>
      <c r="C54" s="42"/>
      <c r="D54" s="42"/>
      <c r="E54" s="42"/>
      <c r="F54" s="42"/>
      <c r="G54" s="42"/>
      <c r="H54" s="43">
        <f t="shared" si="8"/>
        <v>0</v>
      </c>
      <c r="I54" s="43">
        <f t="shared" si="9"/>
        <v>0</v>
      </c>
      <c r="J54" s="44"/>
      <c r="K54" s="44"/>
      <c r="L54" s="44"/>
      <c r="S54" s="42" t="s">
        <v>502</v>
      </c>
      <c r="T54" s="42"/>
      <c r="U54" s="42"/>
      <c r="V54" s="42"/>
      <c r="W54" s="42"/>
    </row>
    <row r="55" spans="2:23" s="17" customFormat="1">
      <c r="B55" s="42" t="s">
        <v>443</v>
      </c>
      <c r="C55" s="42"/>
      <c r="D55" s="42"/>
      <c r="E55" s="42"/>
      <c r="F55" s="42"/>
      <c r="G55" s="42"/>
      <c r="H55" s="43">
        <f t="shared" si="8"/>
        <v>0</v>
      </c>
      <c r="I55" s="43">
        <f t="shared" si="9"/>
        <v>0</v>
      </c>
      <c r="J55" s="44"/>
      <c r="K55" s="44"/>
      <c r="L55" s="44"/>
      <c r="S55" s="42" t="s">
        <v>503</v>
      </c>
      <c r="T55" s="42"/>
      <c r="U55" s="42"/>
      <c r="V55" s="42"/>
      <c r="W55" s="42"/>
    </row>
    <row r="56" spans="2:23" s="17" customFormat="1">
      <c r="B56" s="42" t="s">
        <v>444</v>
      </c>
      <c r="C56" s="42"/>
      <c r="D56" s="42"/>
      <c r="E56" s="42"/>
      <c r="F56" s="42"/>
      <c r="G56" s="42"/>
      <c r="H56" s="43">
        <f t="shared" si="8"/>
        <v>0</v>
      </c>
      <c r="I56" s="43">
        <f t="shared" si="9"/>
        <v>0</v>
      </c>
      <c r="J56" s="44"/>
      <c r="K56" s="44"/>
      <c r="L56" s="44"/>
      <c r="S56" s="42" t="s">
        <v>504</v>
      </c>
      <c r="T56" s="42"/>
      <c r="U56" s="42"/>
      <c r="V56" s="42"/>
      <c r="W56" s="42"/>
    </row>
    <row r="57" spans="2:23" s="17" customFormat="1">
      <c r="B57" s="42" t="s">
        <v>445</v>
      </c>
      <c r="C57" s="42"/>
      <c r="D57" s="42"/>
      <c r="E57" s="42"/>
      <c r="F57" s="42"/>
      <c r="G57" s="42"/>
      <c r="H57" s="43">
        <f t="shared" si="8"/>
        <v>0</v>
      </c>
      <c r="I57" s="43">
        <f t="shared" si="9"/>
        <v>0</v>
      </c>
      <c r="J57" s="44"/>
      <c r="K57" s="44"/>
      <c r="L57" s="44"/>
      <c r="S57" s="42" t="s">
        <v>505</v>
      </c>
      <c r="T57" s="42"/>
      <c r="U57" s="42"/>
      <c r="V57" s="42"/>
      <c r="W57" s="42"/>
    </row>
    <row r="58" spans="2:23" s="17" customFormat="1">
      <c r="B58" s="42" t="s">
        <v>446</v>
      </c>
      <c r="C58" s="42"/>
      <c r="D58" s="42"/>
      <c r="E58" s="42"/>
      <c r="F58" s="42"/>
      <c r="G58" s="42"/>
      <c r="H58" s="43">
        <f t="shared" si="8"/>
        <v>0</v>
      </c>
      <c r="I58" s="43">
        <f t="shared" si="9"/>
        <v>0</v>
      </c>
      <c r="J58" s="44"/>
      <c r="K58" s="44"/>
      <c r="L58" s="44"/>
      <c r="S58" s="42" t="s">
        <v>506</v>
      </c>
      <c r="T58" s="42"/>
      <c r="U58" s="42"/>
      <c r="V58" s="42"/>
      <c r="W58" s="42"/>
    </row>
    <row r="59" spans="2:23" s="17" customFormat="1">
      <c r="B59" s="42" t="s">
        <v>447</v>
      </c>
      <c r="C59" s="42">
        <f t="shared" ref="C59" si="18">C$4*T59</f>
        <v>198</v>
      </c>
      <c r="D59" s="42">
        <f t="shared" ref="D59" si="19">D$4*U59</f>
        <v>323.40000000000003</v>
      </c>
      <c r="E59" s="42">
        <f t="shared" ref="E59" si="20">E$4*V59</f>
        <v>294</v>
      </c>
      <c r="F59" s="42">
        <f>INDEX(탐구선택계산!$17:$18,1,ROW(B59)-1)</f>
        <v>99</v>
      </c>
      <c r="G59" s="42">
        <f>INDEX(탐구선택계산!$17:$18,2,ROW(C59)-1)</f>
        <v>98</v>
      </c>
      <c r="H59" s="43">
        <f t="shared" si="8"/>
        <v>197</v>
      </c>
      <c r="I59" s="43">
        <f t="shared" si="9"/>
        <v>1012.4000000000001</v>
      </c>
      <c r="J59" s="44"/>
      <c r="K59" s="44"/>
      <c r="L59" s="44"/>
      <c r="S59" s="42" t="s">
        <v>447</v>
      </c>
      <c r="T59" s="42">
        <v>2</v>
      </c>
      <c r="U59" s="42">
        <f>3*1.1</f>
        <v>3.3000000000000003</v>
      </c>
      <c r="V59" s="42">
        <v>3</v>
      </c>
      <c r="W59" s="42">
        <v>1</v>
      </c>
    </row>
    <row r="60" spans="2:23" s="17" customFormat="1">
      <c r="B60" s="42" t="s">
        <v>479</v>
      </c>
      <c r="C60" s="42">
        <f>C$3*T60</f>
        <v>132</v>
      </c>
      <c r="D60" s="42">
        <f>D$3*U60</f>
        <v>187.5</v>
      </c>
      <c r="E60" s="42">
        <f>E$3*V60</f>
        <v>198</v>
      </c>
      <c r="F60" s="42">
        <f>INDEX(탐구선택계산!$17:$18,1,ROW(B60)-1)</f>
        <v>99</v>
      </c>
      <c r="G60" s="42">
        <f>INDEX(탐구선택계산!$17:$18,2,ROW(C60)-1)</f>
        <v>98</v>
      </c>
      <c r="H60" s="43">
        <f t="shared" si="8"/>
        <v>98.5</v>
      </c>
      <c r="I60" s="43">
        <f t="shared" si="9"/>
        <v>616</v>
      </c>
      <c r="J60" s="44"/>
      <c r="K60" s="44"/>
      <c r="L60" s="44"/>
      <c r="S60" s="42" t="s">
        <v>561</v>
      </c>
      <c r="T60" s="42">
        <v>1</v>
      </c>
      <c r="U60" s="42">
        <v>1.5</v>
      </c>
      <c r="V60" s="42">
        <v>1.5</v>
      </c>
      <c r="W60" s="42">
        <v>0.5</v>
      </c>
    </row>
    <row r="61" spans="2:23" s="17" customFormat="1">
      <c r="B61" s="42" t="s">
        <v>565</v>
      </c>
      <c r="C61" s="42">
        <f>C3*T61</f>
        <v>200</v>
      </c>
      <c r="D61" s="42">
        <f>D3*U61</f>
        <v>300</v>
      </c>
      <c r="E61" s="42">
        <f>E3*V61</f>
        <v>300</v>
      </c>
      <c r="F61" s="42">
        <f>INDEX(탐구선택계산!$17:$18,1,ROW(B61)-1)</f>
        <v>97.183098591549296</v>
      </c>
      <c r="G61" s="42">
        <f>INDEX(탐구선택계산!$17:$18,2,ROW(C61)-1)</f>
        <v>93.150684931506845</v>
      </c>
      <c r="H61" s="43">
        <f>SUM(F61:G61)*W61</f>
        <v>190.33378352305613</v>
      </c>
      <c r="I61" s="43">
        <f t="shared" si="9"/>
        <v>990.33378352305613</v>
      </c>
      <c r="J61" s="44"/>
      <c r="K61" s="44"/>
      <c r="L61" s="44"/>
      <c r="S61" s="42" t="s">
        <v>562</v>
      </c>
      <c r="T61" s="42">
        <f>200/132</f>
        <v>1.5151515151515151</v>
      </c>
      <c r="U61" s="42">
        <f>300/125</f>
        <v>2.4</v>
      </c>
      <c r="V61" s="42">
        <f>300/132</f>
        <v>2.2727272727272729</v>
      </c>
      <c r="W61" s="42">
        <v>1</v>
      </c>
    </row>
    <row r="62" spans="2:23" s="17" customFormat="1">
      <c r="B62" s="42" t="s">
        <v>566</v>
      </c>
      <c r="C62" s="42">
        <f>C3*T62</f>
        <v>82.5</v>
      </c>
      <c r="D62" s="42">
        <f t="shared" ref="D62:E62" si="21">D3*U62</f>
        <v>82.03125</v>
      </c>
      <c r="E62" s="42">
        <f t="shared" si="21"/>
        <v>82.5</v>
      </c>
      <c r="F62" s="42">
        <f>INDEX(탐구선택계산!$17:$18,1,ROW(B62)-1)</f>
        <v>69</v>
      </c>
      <c r="G62" s="42">
        <f>INDEX(탐구선택계산!$17:$18,2,ROW(C62)-1)</f>
        <v>68</v>
      </c>
      <c r="H62" s="43">
        <f>SUM(F62:G62)*W62</f>
        <v>89.90625</v>
      </c>
      <c r="I62" s="43">
        <f t="shared" si="9"/>
        <v>336.9375</v>
      </c>
      <c r="S62" s="42" t="s">
        <v>563</v>
      </c>
      <c r="T62" s="43">
        <v>0.625</v>
      </c>
      <c r="U62" s="43">
        <f>1.05*0.625</f>
        <v>0.65625</v>
      </c>
      <c r="V62" s="43">
        <v>0.625</v>
      </c>
      <c r="W62" s="43">
        <f>1.05*0.625</f>
        <v>0.65625</v>
      </c>
    </row>
    <row r="63" spans="2:23" s="17" customFormat="1">
      <c r="B63" s="49"/>
    </row>
    <row r="64" spans="2:23">
      <c r="B64" s="5"/>
    </row>
    <row r="65" spans="2:2">
      <c r="B65" s="5"/>
    </row>
    <row r="66" spans="2:2">
      <c r="B66" s="5"/>
    </row>
    <row r="67" spans="2:2">
      <c r="B67" s="5"/>
    </row>
  </sheetData>
  <sheetProtection algorithmName="SHA-512" hashValue="RFyXsPIp36LgtY26mmFBtC+MMXMyxMAEF69iK9sH8zneiHBoxWbDsuhgQO7qzeajHk+LS9xOataEwYJIPN5aWA==" saltValue="dxZmZ9z7hLpRfyHqfldxeg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"/>
  <sheetViews>
    <sheetView zoomScale="85" zoomScaleNormal="85" workbookViewId="0">
      <selection activeCell="B4" sqref="B1:O4"/>
    </sheetView>
  </sheetViews>
  <sheetFormatPr defaultRowHeight="16.5"/>
  <cols>
    <col min="4" max="4" width="11.25" customWidth="1"/>
    <col min="5" max="5" width="10.25" customWidth="1"/>
  </cols>
  <sheetData>
    <row r="1" spans="1:61">
      <c r="B1" s="29"/>
      <c r="C1" s="29">
        <v>2</v>
      </c>
      <c r="D1" s="29">
        <v>7</v>
      </c>
      <c r="E1" s="2">
        <f>MOD(C1,4)</f>
        <v>2</v>
      </c>
      <c r="F1" s="2">
        <f>MOD(D1,4)</f>
        <v>3</v>
      </c>
      <c r="G1" s="29"/>
      <c r="H1" s="29"/>
      <c r="I1" s="2" t="s">
        <v>365</v>
      </c>
      <c r="J1" s="2">
        <f>IF(E1=F1,0,1)</f>
        <v>1</v>
      </c>
      <c r="K1" s="30" t="s">
        <v>366</v>
      </c>
      <c r="L1" s="30">
        <f>IF(AND(C1&lt;5,D1&lt;5),0,1)</f>
        <v>1</v>
      </c>
      <c r="M1" s="29"/>
      <c r="N1" s="29" t="s">
        <v>460</v>
      </c>
      <c r="O1" s="29"/>
      <c r="W1" t="s">
        <v>476</v>
      </c>
    </row>
    <row r="2" spans="1:61">
      <c r="B2" s="2"/>
      <c r="C2" s="2" t="str">
        <f>INDEX($B$8:$B$115,$C1,1)</f>
        <v>화1</v>
      </c>
      <c r="D2" s="2" t="str">
        <f>INDEX($B$8:$B$15,D1,1)</f>
        <v>생2</v>
      </c>
      <c r="E2" s="2"/>
      <c r="F2" s="2"/>
      <c r="G2" s="29"/>
      <c r="H2" s="29"/>
      <c r="I2" s="2"/>
      <c r="J2" s="2"/>
      <c r="K2" s="30"/>
      <c r="L2" s="30"/>
      <c r="M2" s="29"/>
      <c r="N2" s="29"/>
      <c r="O2" s="29"/>
      <c r="W2">
        <f>IF(W8+W9+W12+W13&gt;0,1,0)</f>
        <v>1</v>
      </c>
    </row>
    <row r="3" spans="1:61">
      <c r="B3" s="2" t="s">
        <v>367</v>
      </c>
      <c r="C3" s="2">
        <f>계산시트!F4</f>
        <v>69</v>
      </c>
      <c r="D3" s="2">
        <f>계산시트!G4</f>
        <v>68</v>
      </c>
      <c r="E3" s="2"/>
      <c r="F3" s="2"/>
      <c r="G3" s="29"/>
      <c r="H3" s="29"/>
      <c r="I3" s="2"/>
      <c r="J3" s="2"/>
      <c r="K3" s="30"/>
      <c r="L3" s="30"/>
      <c r="M3" s="29"/>
      <c r="N3" s="29"/>
      <c r="O3" s="29"/>
    </row>
    <row r="4" spans="1:61">
      <c r="B4" s="2" t="s">
        <v>368</v>
      </c>
      <c r="C4" s="2">
        <f>VLOOKUP(CONCATENATE(C2," ",C3),과탐변표종합!$A:$C,3,FALSE)</f>
        <v>99</v>
      </c>
      <c r="D4" s="2">
        <f>VLOOKUP(CONCATENATE(D2," ",D3),과탐변표종합!$A:$C,3,FALSE)</f>
        <v>98</v>
      </c>
      <c r="E4" s="2"/>
      <c r="F4" s="2"/>
      <c r="G4" s="29"/>
      <c r="H4" s="29"/>
      <c r="I4" s="2"/>
      <c r="J4" s="2"/>
      <c r="K4" s="30"/>
      <c r="L4" s="30"/>
      <c r="M4" s="29"/>
      <c r="N4" s="29"/>
      <c r="O4" s="29"/>
    </row>
    <row r="5" spans="1:61" s="21" customFormat="1" ht="17.25" thickBot="1">
      <c r="B5" s="22"/>
      <c r="C5" s="22"/>
      <c r="D5" s="22"/>
      <c r="E5" s="22"/>
      <c r="F5" s="22" t="s">
        <v>448</v>
      </c>
      <c r="G5" s="21" t="s">
        <v>449</v>
      </c>
      <c r="H5" s="21" t="s">
        <v>450</v>
      </c>
      <c r="I5" s="22" t="s">
        <v>451</v>
      </c>
      <c r="J5" s="22" t="s">
        <v>451</v>
      </c>
      <c r="K5" s="23" t="s">
        <v>452</v>
      </c>
      <c r="L5" s="23" t="s">
        <v>448</v>
      </c>
      <c r="M5" s="21" t="s">
        <v>448</v>
      </c>
      <c r="N5" s="21" t="s">
        <v>453</v>
      </c>
      <c r="O5" s="21" t="s">
        <v>448</v>
      </c>
      <c r="P5" s="21" t="s">
        <v>448</v>
      </c>
      <c r="Q5" s="21" t="s">
        <v>448</v>
      </c>
      <c r="R5" s="21" t="s">
        <v>454</v>
      </c>
      <c r="S5" s="21" t="s">
        <v>455</v>
      </c>
      <c r="T5" s="21" t="s">
        <v>456</v>
      </c>
      <c r="U5" s="21" t="s">
        <v>448</v>
      </c>
      <c r="V5" s="21" t="s">
        <v>457</v>
      </c>
      <c r="W5" s="21" t="s">
        <v>448</v>
      </c>
      <c r="X5" s="21" t="s">
        <v>458</v>
      </c>
      <c r="Y5" s="21" t="s">
        <v>448</v>
      </c>
      <c r="Z5" s="21" t="s">
        <v>459</v>
      </c>
      <c r="AA5" s="21" t="s">
        <v>461</v>
      </c>
      <c r="AB5" s="21" t="s">
        <v>462</v>
      </c>
      <c r="AC5" s="21" t="s">
        <v>464</v>
      </c>
      <c r="AD5" s="21" t="s">
        <v>455</v>
      </c>
      <c r="AE5" s="21" t="s">
        <v>465</v>
      </c>
      <c r="AF5" s="21" t="s">
        <v>455</v>
      </c>
      <c r="AG5" s="21" t="s">
        <v>465</v>
      </c>
      <c r="AH5" s="21" t="s">
        <v>466</v>
      </c>
      <c r="AI5" s="21" t="s">
        <v>467</v>
      </c>
      <c r="AJ5" s="21" t="s">
        <v>466</v>
      </c>
      <c r="AK5" s="21" t="s">
        <v>466</v>
      </c>
      <c r="AL5" s="21" t="s">
        <v>469</v>
      </c>
      <c r="AM5" s="21" t="s">
        <v>466</v>
      </c>
      <c r="AN5" s="21" t="s">
        <v>472</v>
      </c>
      <c r="AO5" s="21" t="s">
        <v>473</v>
      </c>
      <c r="AP5" s="21" t="s">
        <v>474</v>
      </c>
      <c r="AQ5" s="21" t="s">
        <v>475</v>
      </c>
      <c r="AR5" s="21" t="s">
        <v>477</v>
      </c>
    </row>
    <row r="6" spans="1:61" s="21" customFormat="1">
      <c r="A6" s="21" t="s">
        <v>10</v>
      </c>
      <c r="B6" s="24" t="s">
        <v>0</v>
      </c>
      <c r="C6" s="21" t="s">
        <v>11</v>
      </c>
      <c r="D6" s="21" t="s">
        <v>12</v>
      </c>
      <c r="E6" s="21" t="s">
        <v>13</v>
      </c>
      <c r="F6" s="21" t="s">
        <v>16</v>
      </c>
      <c r="G6" s="21" t="s">
        <v>17</v>
      </c>
      <c r="H6" s="21" t="s">
        <v>18</v>
      </c>
      <c r="I6" s="21" t="s">
        <v>19</v>
      </c>
      <c r="J6" s="21" t="s">
        <v>20</v>
      </c>
      <c r="K6" s="21" t="s">
        <v>21</v>
      </c>
      <c r="L6" s="21" t="s">
        <v>22</v>
      </c>
      <c r="M6" s="21" t="s">
        <v>23</v>
      </c>
      <c r="N6" s="21" t="s">
        <v>24</v>
      </c>
      <c r="O6" s="21" t="s">
        <v>25</v>
      </c>
      <c r="P6" s="21" t="s">
        <v>26</v>
      </c>
      <c r="Q6" s="21" t="s">
        <v>27</v>
      </c>
      <c r="R6" s="21" t="s">
        <v>28</v>
      </c>
      <c r="S6" s="21" t="s">
        <v>29</v>
      </c>
      <c r="T6" s="21" t="s">
        <v>30</v>
      </c>
      <c r="U6" s="21" t="s">
        <v>31</v>
      </c>
      <c r="V6" s="21" t="s">
        <v>32</v>
      </c>
      <c r="W6" s="21" t="s">
        <v>33</v>
      </c>
      <c r="X6" s="21" t="s">
        <v>34</v>
      </c>
      <c r="Y6" s="21" t="s">
        <v>35</v>
      </c>
      <c r="Z6" s="21" t="s">
        <v>36</v>
      </c>
      <c r="AA6" s="21" t="s">
        <v>417</v>
      </c>
      <c r="AB6" s="21" t="s">
        <v>418</v>
      </c>
      <c r="AC6" s="21" t="s">
        <v>419</v>
      </c>
      <c r="AD6" s="21" t="s">
        <v>420</v>
      </c>
      <c r="AE6" s="21" t="s">
        <v>421</v>
      </c>
      <c r="AF6" s="21" t="s">
        <v>422</v>
      </c>
      <c r="AG6" s="21" t="s">
        <v>423</v>
      </c>
      <c r="AH6" s="21" t="s">
        <v>424</v>
      </c>
      <c r="AI6" s="21" t="s">
        <v>425</v>
      </c>
      <c r="AJ6" s="21" t="s">
        <v>426</v>
      </c>
      <c r="AK6" s="21" t="s">
        <v>427</v>
      </c>
      <c r="AL6" s="21" t="s">
        <v>428</v>
      </c>
      <c r="AM6" s="21" t="s">
        <v>429</v>
      </c>
      <c r="AN6" s="21" t="s">
        <v>430</v>
      </c>
      <c r="AO6" s="21" t="s">
        <v>431</v>
      </c>
      <c r="AP6" s="21" t="s">
        <v>432</v>
      </c>
      <c r="AQ6" s="21" t="s">
        <v>433</v>
      </c>
      <c r="AR6" s="21" t="s">
        <v>434</v>
      </c>
      <c r="AS6" s="21" t="s">
        <v>435</v>
      </c>
      <c r="AT6" s="21" t="s">
        <v>481</v>
      </c>
      <c r="AU6" s="21" t="s">
        <v>436</v>
      </c>
      <c r="AV6" s="21" t="s">
        <v>437</v>
      </c>
      <c r="AW6" s="21" t="s">
        <v>438</v>
      </c>
      <c r="AX6" s="21" t="s">
        <v>439</v>
      </c>
      <c r="AY6" s="21" t="s">
        <v>440</v>
      </c>
      <c r="AZ6" s="21" t="s">
        <v>441</v>
      </c>
      <c r="BA6" s="21" t="s">
        <v>442</v>
      </c>
      <c r="BB6" s="21" t="s">
        <v>443</v>
      </c>
      <c r="BC6" s="21" t="s">
        <v>508</v>
      </c>
      <c r="BD6" s="21" t="s">
        <v>445</v>
      </c>
      <c r="BE6" s="21" t="s">
        <v>446</v>
      </c>
      <c r="BF6" s="21" t="s">
        <v>447</v>
      </c>
      <c r="BG6" s="21" t="s">
        <v>482</v>
      </c>
      <c r="BH6" s="21" t="s">
        <v>510</v>
      </c>
      <c r="BI6" s="21" t="s">
        <v>560</v>
      </c>
    </row>
    <row r="7" spans="1:61" s="21" customFormat="1">
      <c r="B7" s="25" t="s">
        <v>1</v>
      </c>
    </row>
    <row r="8" spans="1:61" s="21" customFormat="1">
      <c r="A8" s="21">
        <v>72</v>
      </c>
      <c r="B8" s="26" t="s">
        <v>2</v>
      </c>
      <c r="C8" s="22">
        <f>IF($B8=$C$2,$C$3,IF($B8=$D$2,$D$3,0))</f>
        <v>0</v>
      </c>
      <c r="D8" s="22">
        <f>IF($B8=$C$2,$C$4,IF($B8=$D$2,$D$4,0))</f>
        <v>0</v>
      </c>
      <c r="E8" s="21">
        <v>100</v>
      </c>
      <c r="F8" s="21">
        <f>VLOOKUP(CONCATENATE($B8," ",$C8),과탐변표종합!$A:$AL,COLUMN(F6)-2,FALSE)</f>
        <v>0</v>
      </c>
      <c r="G8" s="21">
        <f>VLOOKUP(CONCATENATE($B8," ",$C8),과탐변표종합!$A:$AL,COLUMN(G6)-2,FALSE)</f>
        <v>0</v>
      </c>
      <c r="H8" s="21">
        <f>VLOOKUP(CONCATENATE($B8," ",$C8),과탐변표종합!$A:$AL,COLUMN(H6)-2,FALSE)</f>
        <v>0</v>
      </c>
      <c r="I8" s="21">
        <f>VLOOKUP(CONCATENATE($B8," ",$C8),과탐변표종합!$A:$AL,COLUMN(I6)-2,FALSE)</f>
        <v>0</v>
      </c>
      <c r="J8" s="21">
        <f>VLOOKUP(CONCATENATE($B8," ",$C8),과탐변표종합!$A:$AL,COLUMN(J6)-2,FALSE)</f>
        <v>0</v>
      </c>
      <c r="K8" s="21">
        <f>VLOOKUP(CONCATENATE($B8," ",$C8),과탐변표종합!$A:$AL,COLUMN(K6)-2,FALSE)</f>
        <v>0</v>
      </c>
      <c r="L8" s="21">
        <f>VLOOKUP(CONCATENATE($B8," ",$C8),과탐변표종합!$A:$AL,COLUMN(L6)-2,FALSE)</f>
        <v>0</v>
      </c>
      <c r="M8" s="21">
        <f>VLOOKUP(CONCATENATE($B8," ",$C8),과탐변표종합!$A:$AL,COLUMN(M6)-2,FALSE)</f>
        <v>0</v>
      </c>
      <c r="N8" s="21">
        <f>VLOOKUP(CONCATENATE($B8," ",$C8),과탐변표종합!$A:$AL,COLUMN(N6)-2,FALSE)</f>
        <v>0</v>
      </c>
      <c r="O8" s="21">
        <f>VLOOKUP(CONCATENATE($B8," ",$C8),과탐변표종합!$A:$AL,COLUMN(O6)-2,FALSE)</f>
        <v>0</v>
      </c>
      <c r="P8" s="21">
        <f>VLOOKUP(CONCATENATE($B8," ",$C8),과탐변표종합!$A:$AL,COLUMN(P6)-2,FALSE)</f>
        <v>0</v>
      </c>
      <c r="Q8" s="21">
        <f>VLOOKUP(CONCATENATE($B8," ",$C8),과탐변표종합!$A:$AL,COLUMN(Q6)-2,FALSE)</f>
        <v>0</v>
      </c>
      <c r="R8" s="21">
        <f>VLOOKUP(CONCATENATE($B8," ",$C8),과탐변표종합!$A:$AL,COLUMN(R6)-2,FALSE)</f>
        <v>0</v>
      </c>
      <c r="S8" s="21">
        <f>VLOOKUP(CONCATENATE($B8," ",$C8),과탐변표종합!$A:$AL,COLUMN(S6)-2,FALSE)</f>
        <v>0</v>
      </c>
      <c r="T8" s="21">
        <f>VLOOKUP(CONCATENATE($B8," ",$C8),과탐변표종합!$A:$AL,COLUMN(T6)-2,FALSE)</f>
        <v>0</v>
      </c>
      <c r="U8" s="21">
        <f>VLOOKUP(CONCATENATE($B8," ",$C8),과탐변표종합!$A:$AL,COLUMN(U6)-2,FALSE)</f>
        <v>0</v>
      </c>
      <c r="V8" s="21">
        <f>VLOOKUP(CONCATENATE($B8," ",$C8),과탐변표종합!$A:$AL,COLUMN(V6)-2,FALSE)</f>
        <v>0</v>
      </c>
      <c r="W8" s="21">
        <f>VLOOKUP(CONCATENATE($B8," ",$C8),과탐변표종합!$A:$AL,COLUMN(W6)-2,FALSE)</f>
        <v>0</v>
      </c>
      <c r="X8" s="21">
        <f>VLOOKUP(CONCATENATE($B8," ",$C8),과탐변표종합!$A:$AL,COLUMN(X6)-2,FALSE)</f>
        <v>0</v>
      </c>
      <c r="Y8" s="21">
        <f>VLOOKUP(CONCATENATE($B8," ",$C8),과탐변표종합!$A:$AL,COLUMN(Y6)-2,FALSE)/70.25</f>
        <v>0</v>
      </c>
      <c r="Z8" s="21">
        <f>VLOOKUP(CONCATENATE($B8," ",$C8),과탐변표종합!$A:$AL,COLUMN(Z6)-2,FALSE)</f>
        <v>0</v>
      </c>
      <c r="AA8" s="21">
        <f>C8</f>
        <v>0</v>
      </c>
      <c r="AB8" s="21">
        <f>C8</f>
        <v>0</v>
      </c>
      <c r="AC8" s="21">
        <f>200*C8/A8</f>
        <v>0</v>
      </c>
      <c r="AD8" s="21">
        <f>C8</f>
        <v>0</v>
      </c>
      <c r="AE8" s="21">
        <f>C8</f>
        <v>0</v>
      </c>
      <c r="AF8" s="21">
        <f>C8</f>
        <v>0</v>
      </c>
      <c r="AG8" s="21">
        <f>C8</f>
        <v>0</v>
      </c>
      <c r="AH8" s="21">
        <f>D8</f>
        <v>0</v>
      </c>
      <c r="AI8" s="21">
        <f>D8</f>
        <v>0</v>
      </c>
      <c r="AJ8" s="21">
        <f>D8</f>
        <v>0</v>
      </c>
      <c r="AK8" s="21">
        <f>D8</f>
        <v>0</v>
      </c>
      <c r="AL8" s="21">
        <f>D8</f>
        <v>0</v>
      </c>
      <c r="AM8" s="21">
        <f>D8</f>
        <v>0</v>
      </c>
      <c r="AN8" s="21">
        <f>D8</f>
        <v>0</v>
      </c>
      <c r="AO8" s="21">
        <f>D8</f>
        <v>0</v>
      </c>
      <c r="AP8" s="21">
        <f>D8</f>
        <v>0</v>
      </c>
      <c r="AQ8" s="21">
        <f>D8</f>
        <v>0</v>
      </c>
      <c r="AR8" s="21">
        <f>D8</f>
        <v>0</v>
      </c>
      <c r="AS8" s="21">
        <f>D8</f>
        <v>0</v>
      </c>
      <c r="AT8" s="21">
        <f>D8</f>
        <v>0</v>
      </c>
      <c r="BF8" s="21">
        <f>D8</f>
        <v>0</v>
      </c>
      <c r="BG8" s="21">
        <f>D8</f>
        <v>0</v>
      </c>
      <c r="BH8" s="21">
        <f>100*C8/A8</f>
        <v>0</v>
      </c>
      <c r="BI8" s="21">
        <f>C8</f>
        <v>0</v>
      </c>
    </row>
    <row r="9" spans="1:61" s="21" customFormat="1">
      <c r="A9" s="21">
        <v>71</v>
      </c>
      <c r="B9" s="26" t="s">
        <v>3</v>
      </c>
      <c r="C9" s="22">
        <f t="shared" ref="C9:C15" si="0">IF($B9=$C$2,$C$3,IF($B9=$D$2,$D$3,0))</f>
        <v>69</v>
      </c>
      <c r="D9" s="22">
        <f t="shared" ref="D9:D15" si="1">IF($B9=$C$2,$C$4,IF($B9=$D$2,$D$4,0))</f>
        <v>99</v>
      </c>
      <c r="E9" s="21">
        <v>100</v>
      </c>
      <c r="F9" s="21">
        <f>VLOOKUP(CONCATENATE($B9," ",$C9),과탐변표종합!$A:$AL,COLUMN(F7)-2,FALSE)</f>
        <v>69.5</v>
      </c>
      <c r="G9" s="21">
        <f>VLOOKUP(CONCATENATE($B9," ",$C9),과탐변표종합!$A:$AL,COLUMN(G7)-2,FALSE)</f>
        <v>69.22</v>
      </c>
      <c r="H9" s="21">
        <f>VLOOKUP(CONCATENATE($B9," ",$C9),과탐변표종합!$A:$AL,COLUMN(H7)-2,FALSE)</f>
        <v>69.5</v>
      </c>
      <c r="I9" s="21">
        <f>VLOOKUP(CONCATENATE($B9," ",$C9),과탐변표종합!$A:$AL,COLUMN(I7)-2,FALSE)</f>
        <v>69.5</v>
      </c>
      <c r="J9" s="21">
        <f>VLOOKUP(CONCATENATE($B9," ",$C9),과탐변표종합!$A:$AL,COLUMN(J7)-2,FALSE)</f>
        <v>70.5</v>
      </c>
      <c r="K9" s="21">
        <f>VLOOKUP(CONCATENATE($B9," ",$C9),과탐변표종합!$A:$AL,COLUMN(K7)-2,FALSE)</f>
        <v>70.5</v>
      </c>
      <c r="L9" s="21">
        <f>VLOOKUP(CONCATENATE($B9," ",$C9),과탐변표종합!$A:$AL,COLUMN(L7)-2,FALSE)</f>
        <v>68.42</v>
      </c>
      <c r="M9" s="21">
        <f>VLOOKUP(CONCATENATE($B9," ",$C9),과탐변표종합!$A:$AL,COLUMN(M7)-2,FALSE)</f>
        <v>69.5</v>
      </c>
      <c r="N9" s="21">
        <f>VLOOKUP(CONCATENATE($B9," ",$C9),과탐변표종합!$A:$AL,COLUMN(N7)-2,FALSE)</f>
        <v>69.5</v>
      </c>
      <c r="O9" s="21">
        <f>VLOOKUP(CONCATENATE($B9," ",$C9),과탐변표종합!$A:$AL,COLUMN(O7)-2,FALSE)</f>
        <v>69.5</v>
      </c>
      <c r="P9" s="21">
        <f>VLOOKUP(CONCATENATE($B9," ",$C9),과탐변표종합!$A:$AL,COLUMN(P7)-2,FALSE)</f>
        <v>118.72</v>
      </c>
      <c r="Q9" s="21">
        <f>VLOOKUP(CONCATENATE($B9," ",$C9),과탐변표종합!$A:$AL,COLUMN(Q7)-2,FALSE)</f>
        <v>69.5</v>
      </c>
      <c r="R9" s="21">
        <f>VLOOKUP(CONCATENATE($B9," ",$C9),과탐변표종합!$A:$AL,COLUMN(R7)-2,FALSE)</f>
        <v>69.5</v>
      </c>
      <c r="S9" s="21">
        <f>VLOOKUP(CONCATENATE($B9," ",$C9),과탐변표종합!$A:$AL,COLUMN(S7)-2,FALSE)</f>
        <v>69</v>
      </c>
      <c r="T9" s="21">
        <f>VLOOKUP(CONCATENATE($B9," ",$C9),과탐변표종합!$A:$AL,COLUMN(T7)-2,FALSE)</f>
        <v>69.5</v>
      </c>
      <c r="U9" s="21">
        <f>VLOOKUP(CONCATENATE($B9," ",$C9),과탐변표종합!$A:$AL,COLUMN(U7)-2,FALSE)</f>
        <v>69.22</v>
      </c>
      <c r="V9" s="21">
        <f>VLOOKUP(CONCATENATE($B9," ",$C9),과탐변표종합!$A:$AL,COLUMN(V7)-2,FALSE)</f>
        <v>69.5</v>
      </c>
      <c r="W9" s="21">
        <f>VLOOKUP(CONCATENATE($B9," ",$C9),과탐변표종합!$A:$AL,COLUMN(W7)-2,FALSE)</f>
        <v>69.5</v>
      </c>
      <c r="X9" s="21">
        <f>VLOOKUP(CONCATENATE($B9," ",$C9),과탐변표종합!$A:$AL,COLUMN(X7)-2,FALSE)</f>
        <v>69.375</v>
      </c>
      <c r="Y9" s="21">
        <f>VLOOKUP(CONCATENATE($B9," ",$C9),과탐변표종합!$A:$AL,COLUMN(Y7)-2,FALSE)/70.25</f>
        <v>0.99473309608540916</v>
      </c>
      <c r="Z9" s="21">
        <f>VLOOKUP(CONCATENATE($B9," ",$C9),과탐변표종합!$A:$AL,COLUMN(Z7)-2,FALSE)</f>
        <v>69.5</v>
      </c>
      <c r="AA9" s="21">
        <f t="shared" ref="AA9:AA15" si="2">C9</f>
        <v>69</v>
      </c>
      <c r="AB9" s="21">
        <f t="shared" ref="AB9:AB15" si="3">C9</f>
        <v>69</v>
      </c>
      <c r="AC9" s="21">
        <f t="shared" ref="AC9:AC15" si="4">200*C9/A9</f>
        <v>194.36619718309859</v>
      </c>
      <c r="AD9" s="21">
        <f t="shared" ref="AD9:AD15" si="5">C9</f>
        <v>69</v>
      </c>
      <c r="AE9" s="21">
        <f t="shared" ref="AE9:AE15" si="6">C9</f>
        <v>69</v>
      </c>
      <c r="AF9" s="21">
        <f t="shared" ref="AF9:AF15" si="7">C9</f>
        <v>69</v>
      </c>
      <c r="AG9" s="21">
        <f t="shared" ref="AG9:AG15" si="8">C9</f>
        <v>69</v>
      </c>
      <c r="AH9" s="21">
        <f t="shared" ref="AH9:AH15" si="9">D9</f>
        <v>99</v>
      </c>
      <c r="AI9" s="21">
        <f t="shared" ref="AI9:AI15" si="10">D9</f>
        <v>99</v>
      </c>
      <c r="AJ9" s="21">
        <f t="shared" ref="AJ9:AJ15" si="11">D9</f>
        <v>99</v>
      </c>
      <c r="AK9" s="21">
        <f t="shared" ref="AK9:AK15" si="12">D9</f>
        <v>99</v>
      </c>
      <c r="AL9" s="21">
        <f t="shared" ref="AL9:AL15" si="13">D9</f>
        <v>99</v>
      </c>
      <c r="AM9" s="21">
        <f t="shared" ref="AM9:AM15" si="14">D9</f>
        <v>99</v>
      </c>
      <c r="AN9" s="21">
        <f t="shared" ref="AN9:AN15" si="15">D9</f>
        <v>99</v>
      </c>
      <c r="AO9" s="21">
        <f t="shared" ref="AO9:AO15" si="16">D9</f>
        <v>99</v>
      </c>
      <c r="AP9" s="21">
        <f t="shared" ref="AP9:AP11" si="17">D9</f>
        <v>99</v>
      </c>
      <c r="AQ9" s="21">
        <f t="shared" ref="AQ9:AQ15" si="18">D9</f>
        <v>99</v>
      </c>
      <c r="AR9" s="21">
        <f t="shared" ref="AR9:AR15" si="19">D9</f>
        <v>99</v>
      </c>
      <c r="AS9" s="21">
        <f t="shared" ref="AS9:AS15" si="20">D9</f>
        <v>99</v>
      </c>
      <c r="AT9" s="21">
        <f t="shared" ref="AT9:AT15" si="21">D9</f>
        <v>99</v>
      </c>
      <c r="BF9" s="21">
        <f t="shared" ref="BF9:BF15" si="22">D9</f>
        <v>99</v>
      </c>
      <c r="BG9" s="21">
        <f t="shared" ref="BG9:BG15" si="23">D9</f>
        <v>99</v>
      </c>
      <c r="BH9" s="21">
        <f t="shared" ref="BH9:BH15" si="24">100*C9/A9</f>
        <v>97.183098591549296</v>
      </c>
      <c r="BI9" s="21">
        <f t="shared" ref="BI9:BI15" si="25">C9</f>
        <v>69</v>
      </c>
    </row>
    <row r="10" spans="1:61" s="21" customFormat="1">
      <c r="A10" s="21">
        <v>71</v>
      </c>
      <c r="B10" s="26" t="s">
        <v>4</v>
      </c>
      <c r="C10" s="22">
        <f t="shared" si="0"/>
        <v>0</v>
      </c>
      <c r="D10" s="22">
        <f t="shared" si="1"/>
        <v>0</v>
      </c>
      <c r="E10" s="21">
        <v>100</v>
      </c>
      <c r="F10" s="21">
        <f>VLOOKUP(CONCATENATE($B10," ",$C10),과탐변표종합!$A:$AL,COLUMN(F8)-2,FALSE)</f>
        <v>0</v>
      </c>
      <c r="G10" s="21">
        <f>VLOOKUP(CONCATENATE($B10," ",$C10),과탐변표종합!$A:$AL,COLUMN(G8)-2,FALSE)</f>
        <v>0</v>
      </c>
      <c r="H10" s="21">
        <f>VLOOKUP(CONCATENATE($B10," ",$C10),과탐변표종합!$A:$AL,COLUMN(H8)-2,FALSE)</f>
        <v>0</v>
      </c>
      <c r="I10" s="21">
        <f>VLOOKUP(CONCATENATE($B10," ",$C10),과탐변표종합!$A:$AL,COLUMN(I8)-2,FALSE)</f>
        <v>0</v>
      </c>
      <c r="J10" s="21">
        <f>VLOOKUP(CONCATENATE($B10," ",$C10),과탐변표종합!$A:$AL,COLUMN(J8)-2,FALSE)</f>
        <v>0</v>
      </c>
      <c r="K10" s="21">
        <f>VLOOKUP(CONCATENATE($B10," ",$C10),과탐변표종합!$A:$AL,COLUMN(K8)-2,FALSE)</f>
        <v>0</v>
      </c>
      <c r="L10" s="21">
        <f>VLOOKUP(CONCATENATE($B10," ",$C10),과탐변표종합!$A:$AL,COLUMN(L8)-2,FALSE)</f>
        <v>0</v>
      </c>
      <c r="M10" s="21">
        <f>VLOOKUP(CONCATENATE($B10," ",$C10),과탐변표종합!$A:$AL,COLUMN(M8)-2,FALSE)</f>
        <v>0</v>
      </c>
      <c r="N10" s="21">
        <f>VLOOKUP(CONCATENATE($B10," ",$C10),과탐변표종합!$A:$AL,COLUMN(N8)-2,FALSE)</f>
        <v>0</v>
      </c>
      <c r="O10" s="21">
        <f>VLOOKUP(CONCATENATE($B10," ",$C10),과탐변표종합!$A:$AL,COLUMN(O8)-2,FALSE)</f>
        <v>0</v>
      </c>
      <c r="P10" s="21">
        <f>VLOOKUP(CONCATENATE($B10," ",$C10),과탐변표종합!$A:$AL,COLUMN(P8)-2,FALSE)</f>
        <v>0</v>
      </c>
      <c r="Q10" s="21">
        <f>VLOOKUP(CONCATENATE($B10," ",$C10),과탐변표종합!$A:$AL,COLUMN(Q8)-2,FALSE)</f>
        <v>0</v>
      </c>
      <c r="R10" s="21">
        <f>VLOOKUP(CONCATENATE($B10," ",$C10),과탐변표종합!$A:$AL,COLUMN(R8)-2,FALSE)</f>
        <v>0</v>
      </c>
      <c r="S10" s="21">
        <f>VLOOKUP(CONCATENATE($B10," ",$C10),과탐변표종합!$A:$AL,COLUMN(S8)-2,FALSE)</f>
        <v>0</v>
      </c>
      <c r="T10" s="21">
        <f>VLOOKUP(CONCATENATE($B10," ",$C10),과탐변표종합!$A:$AL,COLUMN(T8)-2,FALSE)</f>
        <v>0</v>
      </c>
      <c r="U10" s="21">
        <f>VLOOKUP(CONCATENATE($B10," ",$C10),과탐변표종합!$A:$AL,COLUMN(U8)-2,FALSE)</f>
        <v>0</v>
      </c>
      <c r="V10" s="21">
        <f>VLOOKUP(CONCATENATE($B10," ",$C10),과탐변표종합!$A:$AL,COLUMN(V8)-2,FALSE)</f>
        <v>0</v>
      </c>
      <c r="W10" s="21">
        <f>VLOOKUP(CONCATENATE($B10," ",$C10),과탐변표종합!$A:$AL,COLUMN(W8)-2,FALSE)</f>
        <v>0</v>
      </c>
      <c r="X10" s="21">
        <f>VLOOKUP(CONCATENATE($B10," ",$C10),과탐변표종합!$A:$AL,COLUMN(X8)-2,FALSE)</f>
        <v>0</v>
      </c>
      <c r="Y10" s="21">
        <f>VLOOKUP(CONCATENATE($B10," ",$C10),과탐변표종합!$A:$AL,COLUMN(Y8)-2,FALSE)/70.25</f>
        <v>0</v>
      </c>
      <c r="Z10" s="21">
        <f>VLOOKUP(CONCATENATE($B10," ",$C10),과탐변표종합!$A:$AL,COLUMN(Z8)-2,FALSE)</f>
        <v>0</v>
      </c>
      <c r="AA10" s="21">
        <f t="shared" si="2"/>
        <v>0</v>
      </c>
      <c r="AB10" s="21">
        <f t="shared" si="3"/>
        <v>0</v>
      </c>
      <c r="AC10" s="21">
        <f t="shared" si="4"/>
        <v>0</v>
      </c>
      <c r="AD10" s="21">
        <f t="shared" si="5"/>
        <v>0</v>
      </c>
      <c r="AE10" s="21">
        <f t="shared" si="6"/>
        <v>0</v>
      </c>
      <c r="AF10" s="21">
        <f t="shared" si="7"/>
        <v>0</v>
      </c>
      <c r="AG10" s="21">
        <f t="shared" si="8"/>
        <v>0</v>
      </c>
      <c r="AH10" s="21">
        <f t="shared" si="9"/>
        <v>0</v>
      </c>
      <c r="AI10" s="21">
        <f t="shared" si="10"/>
        <v>0</v>
      </c>
      <c r="AJ10" s="21">
        <f t="shared" si="11"/>
        <v>0</v>
      </c>
      <c r="AK10" s="21">
        <f t="shared" si="12"/>
        <v>0</v>
      </c>
      <c r="AL10" s="21">
        <f t="shared" si="13"/>
        <v>0</v>
      </c>
      <c r="AM10" s="21">
        <f t="shared" si="14"/>
        <v>0</v>
      </c>
      <c r="AN10" s="21">
        <f t="shared" si="15"/>
        <v>0</v>
      </c>
      <c r="AO10" s="21">
        <f t="shared" si="16"/>
        <v>0</v>
      </c>
      <c r="AP10" s="21">
        <f t="shared" si="17"/>
        <v>0</v>
      </c>
      <c r="AQ10" s="21">
        <f t="shared" si="18"/>
        <v>0</v>
      </c>
      <c r="AR10" s="21">
        <f t="shared" si="19"/>
        <v>0</v>
      </c>
      <c r="AS10" s="21">
        <f t="shared" si="20"/>
        <v>0</v>
      </c>
      <c r="AT10" s="21">
        <f t="shared" si="21"/>
        <v>0</v>
      </c>
      <c r="BF10" s="21">
        <f t="shared" si="22"/>
        <v>0</v>
      </c>
      <c r="BG10" s="21">
        <f t="shared" si="23"/>
        <v>0</v>
      </c>
      <c r="BH10" s="21">
        <f t="shared" si="24"/>
        <v>0</v>
      </c>
      <c r="BI10" s="21">
        <f t="shared" si="25"/>
        <v>0</v>
      </c>
    </row>
    <row r="11" spans="1:61" s="21" customFormat="1">
      <c r="A11" s="21">
        <v>69</v>
      </c>
      <c r="B11" s="26" t="s">
        <v>5</v>
      </c>
      <c r="C11" s="22">
        <f t="shared" si="0"/>
        <v>0</v>
      </c>
      <c r="D11" s="22">
        <f t="shared" si="1"/>
        <v>0</v>
      </c>
      <c r="E11" s="21">
        <v>99</v>
      </c>
      <c r="F11" s="21">
        <f>VLOOKUP(CONCATENATE($B11," ",$C11),과탐변표종합!$A:$AL,COLUMN(F9)-2,FALSE)</f>
        <v>0</v>
      </c>
      <c r="G11" s="21">
        <f>VLOOKUP(CONCATENATE($B11," ",$C11),과탐변표종합!$A:$AL,COLUMN(G9)-2,FALSE)</f>
        <v>0</v>
      </c>
      <c r="H11" s="21">
        <f>VLOOKUP(CONCATENATE($B11," ",$C11),과탐변표종합!$A:$AL,COLUMN(H9)-2,FALSE)</f>
        <v>0</v>
      </c>
      <c r="I11" s="21">
        <f>VLOOKUP(CONCATENATE($B11," ",$C11),과탐변표종합!$A:$AL,COLUMN(I9)-2,FALSE)</f>
        <v>0</v>
      </c>
      <c r="J11" s="21">
        <f>VLOOKUP(CONCATENATE($B11," ",$C11),과탐변표종합!$A:$AL,COLUMN(J9)-2,FALSE)</f>
        <v>0</v>
      </c>
      <c r="K11" s="21">
        <f>VLOOKUP(CONCATENATE($B11," ",$C11),과탐변표종합!$A:$AL,COLUMN(K9)-2,FALSE)</f>
        <v>0</v>
      </c>
      <c r="L11" s="21">
        <f>VLOOKUP(CONCATENATE($B11," ",$C11),과탐변표종합!$A:$AL,COLUMN(L9)-2,FALSE)</f>
        <v>0</v>
      </c>
      <c r="M11" s="21">
        <f>VLOOKUP(CONCATENATE($B11," ",$C11),과탐변표종합!$A:$AL,COLUMN(M9)-2,FALSE)</f>
        <v>0</v>
      </c>
      <c r="N11" s="21">
        <f>VLOOKUP(CONCATENATE($B11," ",$C11),과탐변표종합!$A:$AL,COLUMN(N9)-2,FALSE)</f>
        <v>0</v>
      </c>
      <c r="O11" s="21">
        <f>VLOOKUP(CONCATENATE($B11," ",$C11),과탐변표종합!$A:$AL,COLUMN(O9)-2,FALSE)</f>
        <v>0</v>
      </c>
      <c r="P11" s="21">
        <f>VLOOKUP(CONCATENATE($B11," ",$C11),과탐변표종합!$A:$AL,COLUMN(P9)-2,FALSE)</f>
        <v>0</v>
      </c>
      <c r="Q11" s="21">
        <f>VLOOKUP(CONCATENATE($B11," ",$C11),과탐변표종합!$A:$AL,COLUMN(Q9)-2,FALSE)</f>
        <v>0</v>
      </c>
      <c r="R11" s="21">
        <f>VLOOKUP(CONCATENATE($B11," ",$C11),과탐변표종합!$A:$AL,COLUMN(R9)-2,FALSE)</f>
        <v>0</v>
      </c>
      <c r="S11" s="21">
        <f>VLOOKUP(CONCATENATE($B11," ",$C11),과탐변표종합!$A:$AL,COLUMN(S9)-2,FALSE)</f>
        <v>0</v>
      </c>
      <c r="T11" s="21">
        <f>VLOOKUP(CONCATENATE($B11," ",$C11),과탐변표종합!$A:$AL,COLUMN(T9)-2,FALSE)</f>
        <v>0</v>
      </c>
      <c r="U11" s="21">
        <f>VLOOKUP(CONCATENATE($B11," ",$C11),과탐변표종합!$A:$AL,COLUMN(U9)-2,FALSE)</f>
        <v>0</v>
      </c>
      <c r="V11" s="21">
        <f>VLOOKUP(CONCATENATE($B11," ",$C11),과탐변표종합!$A:$AL,COLUMN(V9)-2,FALSE)</f>
        <v>0</v>
      </c>
      <c r="W11" s="21">
        <f>VLOOKUP(CONCATENATE($B11," ",$C11),과탐변표종합!$A:$AL,COLUMN(W9)-2,FALSE)</f>
        <v>0</v>
      </c>
      <c r="X11" s="21">
        <f>VLOOKUP(CONCATENATE($B11," ",$C11),과탐변표종합!$A:$AL,COLUMN(X9)-2,FALSE)</f>
        <v>0</v>
      </c>
      <c r="Y11" s="21">
        <f>VLOOKUP(CONCATENATE($B11," ",$C11),과탐변표종합!$A:$AL,COLUMN(Y9)-2,FALSE)/69.88</f>
        <v>0</v>
      </c>
      <c r="Z11" s="21">
        <f>VLOOKUP(CONCATENATE($B11," ",$C11),과탐변표종합!$A:$AL,COLUMN(Z9)-2,FALSE)</f>
        <v>0</v>
      </c>
      <c r="AA11" s="21">
        <f t="shared" si="2"/>
        <v>0</v>
      </c>
      <c r="AB11" s="21">
        <f t="shared" si="3"/>
        <v>0</v>
      </c>
      <c r="AC11" s="21">
        <f t="shared" si="4"/>
        <v>0</v>
      </c>
      <c r="AD11" s="21">
        <f t="shared" si="5"/>
        <v>0</v>
      </c>
      <c r="AE11" s="21">
        <f t="shared" si="6"/>
        <v>0</v>
      </c>
      <c r="AF11" s="21">
        <f t="shared" si="7"/>
        <v>0</v>
      </c>
      <c r="AG11" s="21">
        <f t="shared" si="8"/>
        <v>0</v>
      </c>
      <c r="AH11" s="21">
        <f t="shared" si="9"/>
        <v>0</v>
      </c>
      <c r="AI11" s="21">
        <f t="shared" si="10"/>
        <v>0</v>
      </c>
      <c r="AJ11" s="21">
        <f t="shared" si="11"/>
        <v>0</v>
      </c>
      <c r="AK11" s="21">
        <f t="shared" si="12"/>
        <v>0</v>
      </c>
      <c r="AL11" s="21">
        <f t="shared" si="13"/>
        <v>0</v>
      </c>
      <c r="AM11" s="21">
        <f t="shared" si="14"/>
        <v>0</v>
      </c>
      <c r="AN11" s="21">
        <f t="shared" si="15"/>
        <v>0</v>
      </c>
      <c r="AO11" s="21">
        <f t="shared" si="16"/>
        <v>0</v>
      </c>
      <c r="AP11" s="21">
        <f t="shared" si="17"/>
        <v>0</v>
      </c>
      <c r="AQ11" s="21">
        <f t="shared" si="18"/>
        <v>0</v>
      </c>
      <c r="AR11" s="21">
        <f t="shared" si="19"/>
        <v>0</v>
      </c>
      <c r="AS11" s="21">
        <f t="shared" si="20"/>
        <v>0</v>
      </c>
      <c r="AT11" s="21">
        <f t="shared" si="21"/>
        <v>0</v>
      </c>
      <c r="BF11" s="21">
        <f t="shared" si="22"/>
        <v>0</v>
      </c>
      <c r="BG11" s="21">
        <f t="shared" si="23"/>
        <v>0</v>
      </c>
      <c r="BH11" s="21">
        <f t="shared" si="24"/>
        <v>0</v>
      </c>
      <c r="BI11" s="21">
        <f t="shared" si="25"/>
        <v>0</v>
      </c>
    </row>
    <row r="12" spans="1:61" s="21" customFormat="1">
      <c r="A12" s="21">
        <v>67</v>
      </c>
      <c r="B12" s="26" t="s">
        <v>6</v>
      </c>
      <c r="C12" s="22">
        <f t="shared" si="0"/>
        <v>0</v>
      </c>
      <c r="D12" s="22">
        <f t="shared" si="1"/>
        <v>0</v>
      </c>
      <c r="E12" s="21">
        <v>99</v>
      </c>
      <c r="F12" s="21">
        <f>VLOOKUP(CONCATENATE($B12," ",$C12),과탐변표종합!$A:$AL,COLUMN(F10)-2,FALSE)</f>
        <v>0</v>
      </c>
      <c r="G12" s="21">
        <f>VLOOKUP(CONCATENATE($B12," ",$C12),과탐변표종합!$A:$AL,COLUMN(G10)-2,FALSE)</f>
        <v>0</v>
      </c>
      <c r="H12" s="21">
        <f>VLOOKUP(CONCATENATE($B12," ",$C12),과탐변표종합!$A:$AL,COLUMN(H10)-2,FALSE)</f>
        <v>0</v>
      </c>
      <c r="I12" s="21">
        <f>VLOOKUP(CONCATENATE($B12," ",$C12),과탐변표종합!$A:$AL,COLUMN(I10)-2,FALSE)</f>
        <v>0</v>
      </c>
      <c r="J12" s="21">
        <f>VLOOKUP(CONCATENATE($B12," ",$C12),과탐변표종합!$A:$AL,COLUMN(J10)-2,FALSE)</f>
        <v>0</v>
      </c>
      <c r="K12" s="21">
        <f>VLOOKUP(CONCATENATE($B12," ",$C12),과탐변표종합!$A:$AL,COLUMN(K10)-2,FALSE)</f>
        <v>0</v>
      </c>
      <c r="L12" s="21">
        <f>VLOOKUP(CONCATENATE($B12," ",$C12),과탐변표종합!$A:$AL,COLUMN(L10)-2,FALSE)*1.03</f>
        <v>0</v>
      </c>
      <c r="M12" s="21">
        <f>VLOOKUP(CONCATENATE($B12," ",$C12),과탐변표종합!$A:$AL,COLUMN(M10)-2,FALSE)</f>
        <v>0</v>
      </c>
      <c r="N12" s="21">
        <f>VLOOKUP(CONCATENATE($B12," ",$C12),과탐변표종합!$A:$AL,COLUMN(N10)-2,FALSE)</f>
        <v>0</v>
      </c>
      <c r="O12" s="21">
        <f>VLOOKUP(CONCATENATE($B12," ",$C12),과탐변표종합!$A:$AL,COLUMN(O10)-2,FALSE)</f>
        <v>0</v>
      </c>
      <c r="P12" s="21">
        <f>VLOOKUP(CONCATENATE($B12," ",$C12),과탐변표종합!$A:$AL,COLUMN(P10)-2,FALSE)</f>
        <v>0</v>
      </c>
      <c r="Q12" s="21">
        <f>VLOOKUP(CONCATENATE($B12," ",$C12),과탐변표종합!$A:$AL,COLUMN(Q10)-2,FALSE)</f>
        <v>0</v>
      </c>
      <c r="R12" s="21">
        <f>VLOOKUP(CONCATENATE($B12," ",$C12),과탐변표종합!$A:$AL,COLUMN(R10)-2,FALSE)</f>
        <v>0</v>
      </c>
      <c r="S12" s="21">
        <f>VLOOKUP(CONCATENATE($B12," ",$C12),과탐변표종합!$A:$AL,COLUMN(S10)-2,FALSE)</f>
        <v>0</v>
      </c>
      <c r="T12" s="21">
        <f>VLOOKUP(CONCATENATE($B12," ",$C12),과탐변표종합!$A:$AL,COLUMN(T10)-2,FALSE)</f>
        <v>0</v>
      </c>
      <c r="U12" s="21">
        <f>VLOOKUP(CONCATENATE($B12," ",$C12),과탐변표종합!$A:$AL,COLUMN(U10)-2,FALSE)</f>
        <v>0</v>
      </c>
      <c r="V12" s="21">
        <f>VLOOKUP(CONCATENATE($B12," ",$C12),과탐변표종합!$A:$AL,COLUMN(V10)-2,FALSE)</f>
        <v>0</v>
      </c>
      <c r="W12" s="21">
        <f>VLOOKUP(CONCATENATE($B12," ",$C12),과탐변표종합!$A:$AL,COLUMN(W10)-2,FALSE)</f>
        <v>0</v>
      </c>
      <c r="X12" s="21">
        <f>VLOOKUP(CONCATENATE($B12," ",$C12),과탐변표종합!$A:$AL,COLUMN(X10)-2,FALSE)</f>
        <v>0</v>
      </c>
      <c r="Y12" s="21">
        <f>VLOOKUP(CONCATENATE($B12," ",$C12),과탐변표종합!$A:$AL,COLUMN(Y10)-2,FALSE)/69.88</f>
        <v>0</v>
      </c>
      <c r="Z12" s="21">
        <f>VLOOKUP(CONCATENATE($B12," ",$C12),과탐변표종합!$A:$AL,COLUMN(Z10)-2,FALSE)</f>
        <v>0</v>
      </c>
      <c r="AA12" s="21">
        <f t="shared" si="2"/>
        <v>0</v>
      </c>
      <c r="AB12" s="21">
        <f t="shared" si="3"/>
        <v>0</v>
      </c>
      <c r="AC12" s="21">
        <f t="shared" si="4"/>
        <v>0</v>
      </c>
      <c r="AD12" s="21">
        <f t="shared" si="5"/>
        <v>0</v>
      </c>
      <c r="AE12" s="21">
        <f t="shared" si="6"/>
        <v>0</v>
      </c>
      <c r="AF12" s="21">
        <f t="shared" si="7"/>
        <v>0</v>
      </c>
      <c r="AG12" s="21">
        <f t="shared" si="8"/>
        <v>0</v>
      </c>
      <c r="AH12" s="21">
        <f t="shared" si="9"/>
        <v>0</v>
      </c>
      <c r="AI12" s="21">
        <f t="shared" si="10"/>
        <v>0</v>
      </c>
      <c r="AJ12" s="21">
        <f t="shared" si="11"/>
        <v>0</v>
      </c>
      <c r="AK12" s="21">
        <f t="shared" si="12"/>
        <v>0</v>
      </c>
      <c r="AL12" s="21">
        <f t="shared" si="13"/>
        <v>0</v>
      </c>
      <c r="AM12" s="21">
        <f t="shared" si="14"/>
        <v>0</v>
      </c>
      <c r="AN12" s="21">
        <f t="shared" si="15"/>
        <v>0</v>
      </c>
      <c r="AO12" s="21">
        <f t="shared" si="16"/>
        <v>0</v>
      </c>
      <c r="AP12" s="21">
        <f>D12*1.05</f>
        <v>0</v>
      </c>
      <c r="AQ12" s="21">
        <f t="shared" si="18"/>
        <v>0</v>
      </c>
      <c r="AR12" s="21">
        <f t="shared" si="19"/>
        <v>0</v>
      </c>
      <c r="AS12" s="21">
        <f t="shared" si="20"/>
        <v>0</v>
      </c>
      <c r="AT12" s="21">
        <f t="shared" si="21"/>
        <v>0</v>
      </c>
      <c r="BF12" s="21">
        <f t="shared" si="22"/>
        <v>0</v>
      </c>
      <c r="BG12" s="21">
        <f t="shared" si="23"/>
        <v>0</v>
      </c>
      <c r="BH12" s="21">
        <f t="shared" si="24"/>
        <v>0</v>
      </c>
      <c r="BI12" s="21">
        <f t="shared" si="25"/>
        <v>0</v>
      </c>
    </row>
    <row r="13" spans="1:61" s="21" customFormat="1">
      <c r="A13" s="21">
        <v>68</v>
      </c>
      <c r="B13" s="26" t="s">
        <v>7</v>
      </c>
      <c r="C13" s="22">
        <f t="shared" si="0"/>
        <v>0</v>
      </c>
      <c r="D13" s="22">
        <f t="shared" si="1"/>
        <v>0</v>
      </c>
      <c r="E13" s="21">
        <v>99</v>
      </c>
      <c r="F13" s="21">
        <f>VLOOKUP(CONCATENATE($B13," ",$C13),과탐변표종합!$A:$AL,COLUMN(F11)-2,FALSE)</f>
        <v>0</v>
      </c>
      <c r="G13" s="21">
        <f>VLOOKUP(CONCATENATE($B13," ",$C13),과탐변표종합!$A:$AL,COLUMN(G11)-2,FALSE)</f>
        <v>0</v>
      </c>
      <c r="H13" s="21">
        <f>VLOOKUP(CONCATENATE($B13," ",$C13),과탐변표종합!$A:$AL,COLUMN(H11)-2,FALSE)</f>
        <v>0</v>
      </c>
      <c r="I13" s="21">
        <f>VLOOKUP(CONCATENATE($B13," ",$C13),과탐변표종합!$A:$AL,COLUMN(I11)-2,FALSE)</f>
        <v>0</v>
      </c>
      <c r="J13" s="21">
        <f>VLOOKUP(CONCATENATE($B13," ",$C13),과탐변표종합!$A:$AL,COLUMN(J11)-2,FALSE)</f>
        <v>0</v>
      </c>
      <c r="K13" s="21">
        <f>VLOOKUP(CONCATENATE($B13," ",$C13),과탐변표종합!$A:$AL,COLUMN(K11)-2,FALSE)</f>
        <v>0</v>
      </c>
      <c r="L13" s="21">
        <f>VLOOKUP(CONCATENATE($B13," ",$C13),과탐변표종합!$A:$AL,COLUMN(L11)-2,FALSE)*1.03</f>
        <v>0</v>
      </c>
      <c r="M13" s="21">
        <f>VLOOKUP(CONCATENATE($B13," ",$C13),과탐변표종합!$A:$AL,COLUMN(M11)-2,FALSE)</f>
        <v>0</v>
      </c>
      <c r="N13" s="21">
        <f>VLOOKUP(CONCATENATE($B13," ",$C13),과탐변표종합!$A:$AL,COLUMN(N11)-2,FALSE)</f>
        <v>0</v>
      </c>
      <c r="O13" s="21">
        <f>VLOOKUP(CONCATENATE($B13," ",$C13),과탐변표종합!$A:$AL,COLUMN(O11)-2,FALSE)</f>
        <v>0</v>
      </c>
      <c r="P13" s="21">
        <f>VLOOKUP(CONCATENATE($B13," ",$C13),과탐변표종합!$A:$AL,COLUMN(P11)-2,FALSE)</f>
        <v>0</v>
      </c>
      <c r="Q13" s="21">
        <f>VLOOKUP(CONCATENATE($B13," ",$C13),과탐변표종합!$A:$AL,COLUMN(Q11)-2,FALSE)</f>
        <v>0</v>
      </c>
      <c r="R13" s="21">
        <f>VLOOKUP(CONCATENATE($B13," ",$C13),과탐변표종합!$A:$AL,COLUMN(R11)-2,FALSE)</f>
        <v>0</v>
      </c>
      <c r="S13" s="21">
        <f>VLOOKUP(CONCATENATE($B13," ",$C13),과탐변표종합!$A:$AL,COLUMN(S11)-2,FALSE)</f>
        <v>0</v>
      </c>
      <c r="T13" s="21">
        <f>VLOOKUP(CONCATENATE($B13," ",$C13),과탐변표종합!$A:$AL,COLUMN(T11)-2,FALSE)</f>
        <v>0</v>
      </c>
      <c r="U13" s="21">
        <f>VLOOKUP(CONCATENATE($B13," ",$C13),과탐변표종합!$A:$AL,COLUMN(U11)-2,FALSE)</f>
        <v>0</v>
      </c>
      <c r="V13" s="21">
        <f>VLOOKUP(CONCATENATE($B13," ",$C13),과탐변표종합!$A:$AL,COLUMN(V11)-2,FALSE)</f>
        <v>0</v>
      </c>
      <c r="W13" s="21">
        <f>VLOOKUP(CONCATENATE($B13," ",$C13),과탐변표종합!$A:$AL,COLUMN(W11)-2,FALSE)</f>
        <v>0</v>
      </c>
      <c r="X13" s="21">
        <f>VLOOKUP(CONCATENATE($B13," ",$C13),과탐변표종합!$A:$AL,COLUMN(X11)-2,FALSE)</f>
        <v>0</v>
      </c>
      <c r="Y13" s="21">
        <f>VLOOKUP(CONCATENATE($B13," ",$C13),과탐변표종합!$A:$AL,COLUMN(Y11)-2,FALSE)/69.88</f>
        <v>0</v>
      </c>
      <c r="Z13" s="21">
        <f>VLOOKUP(CONCATENATE($B13," ",$C13),과탐변표종합!$A:$AL,COLUMN(Z11)-2,FALSE)</f>
        <v>0</v>
      </c>
      <c r="AA13" s="21">
        <f t="shared" si="2"/>
        <v>0</v>
      </c>
      <c r="AB13" s="21">
        <f t="shared" si="3"/>
        <v>0</v>
      </c>
      <c r="AC13" s="21">
        <f t="shared" si="4"/>
        <v>0</v>
      </c>
      <c r="AD13" s="21">
        <f t="shared" si="5"/>
        <v>0</v>
      </c>
      <c r="AE13" s="21">
        <f t="shared" si="6"/>
        <v>0</v>
      </c>
      <c r="AF13" s="21">
        <f t="shared" si="7"/>
        <v>0</v>
      </c>
      <c r="AG13" s="21">
        <f t="shared" si="8"/>
        <v>0</v>
      </c>
      <c r="AH13" s="21">
        <f t="shared" si="9"/>
        <v>0</v>
      </c>
      <c r="AI13" s="21">
        <f t="shared" si="10"/>
        <v>0</v>
      </c>
      <c r="AJ13" s="21">
        <f t="shared" si="11"/>
        <v>0</v>
      </c>
      <c r="AK13" s="21">
        <f t="shared" si="12"/>
        <v>0</v>
      </c>
      <c r="AL13" s="21">
        <f t="shared" si="13"/>
        <v>0</v>
      </c>
      <c r="AM13" s="21">
        <f t="shared" si="14"/>
        <v>0</v>
      </c>
      <c r="AN13" s="21">
        <f t="shared" si="15"/>
        <v>0</v>
      </c>
      <c r="AO13" s="21">
        <f t="shared" si="16"/>
        <v>0</v>
      </c>
      <c r="AP13" s="21">
        <f t="shared" ref="AP13:AP15" si="26">D13*1.05</f>
        <v>0</v>
      </c>
      <c r="AQ13" s="21">
        <f t="shared" si="18"/>
        <v>0</v>
      </c>
      <c r="AR13" s="21">
        <f t="shared" si="19"/>
        <v>0</v>
      </c>
      <c r="AS13" s="21">
        <f t="shared" si="20"/>
        <v>0</v>
      </c>
      <c r="AT13" s="21">
        <f t="shared" si="21"/>
        <v>0</v>
      </c>
      <c r="BF13" s="21">
        <f t="shared" si="22"/>
        <v>0</v>
      </c>
      <c r="BG13" s="21">
        <f t="shared" si="23"/>
        <v>0</v>
      </c>
      <c r="BH13" s="21">
        <f t="shared" si="24"/>
        <v>0</v>
      </c>
      <c r="BI13" s="21">
        <f t="shared" si="25"/>
        <v>0</v>
      </c>
    </row>
    <row r="14" spans="1:61" s="21" customFormat="1">
      <c r="A14" s="21">
        <v>73</v>
      </c>
      <c r="B14" s="26" t="s">
        <v>8</v>
      </c>
      <c r="C14" s="22">
        <f t="shared" si="0"/>
        <v>68</v>
      </c>
      <c r="D14" s="22">
        <f t="shared" si="1"/>
        <v>98</v>
      </c>
      <c r="E14" s="21">
        <v>100</v>
      </c>
      <c r="F14" s="21">
        <f>VLOOKUP(CONCATENATE($B14," ",$C14),과탐변표종합!$A:$AL,COLUMN(F12)-2,FALSE)</f>
        <v>68.12</v>
      </c>
      <c r="G14" s="21">
        <f>VLOOKUP(CONCATENATE($B14," ",$C14),과탐변표종합!$A:$AL,COLUMN(G12)-2,FALSE)</f>
        <v>68.08</v>
      </c>
      <c r="H14" s="21">
        <f>VLOOKUP(CONCATENATE($B14," ",$C14),과탐변표종합!$A:$AL,COLUMN(H12)-2,FALSE)</f>
        <v>68.12</v>
      </c>
      <c r="I14" s="21">
        <f>VLOOKUP(CONCATENATE($B14," ",$C14),과탐변표종합!$A:$AL,COLUMN(I12)-2,FALSE)</f>
        <v>68.13</v>
      </c>
      <c r="J14" s="21">
        <f>VLOOKUP(CONCATENATE($B14," ",$C14),과탐변표종합!$A:$AL,COLUMN(J12)-2,FALSE)</f>
        <v>69.12</v>
      </c>
      <c r="K14" s="21">
        <f>VLOOKUP(CONCATENATE($B14," ",$C14),과탐변표종합!$A:$AL,COLUMN(K12)-2,FALSE)</f>
        <v>69.12</v>
      </c>
      <c r="L14" s="21">
        <f>VLOOKUP(CONCATENATE($B14," ",$C14),과탐변표종합!$A:$AL,COLUMN(L12)-2,FALSE)*1.03</f>
        <v>70.060599999999994</v>
      </c>
      <c r="M14" s="21">
        <f>VLOOKUP(CONCATENATE($B14," ",$C14),과탐변표종합!$A:$AL,COLUMN(M12)-2,FALSE)</f>
        <v>68.13</v>
      </c>
      <c r="N14" s="21">
        <f>VLOOKUP(CONCATENATE($B14," ",$C14),과탐변표종합!$A:$AL,COLUMN(N12)-2,FALSE)</f>
        <v>68.099999999999994</v>
      </c>
      <c r="O14" s="21">
        <f>VLOOKUP(CONCATENATE($B14," ",$C14),과탐변표종합!$A:$AL,COLUMN(O12)-2,FALSE)</f>
        <v>68.12</v>
      </c>
      <c r="P14" s="21">
        <f>VLOOKUP(CONCATENATE($B14," ",$C14),과탐변표종합!$A:$AL,COLUMN(P12)-2,FALSE)</f>
        <v>116.05</v>
      </c>
      <c r="Q14" s="21">
        <f>VLOOKUP(CONCATENATE($B14," ",$C14),과탐변표종합!$A:$AL,COLUMN(Q12)-2,FALSE)</f>
        <v>68.13</v>
      </c>
      <c r="R14" s="21">
        <f>VLOOKUP(CONCATENATE($B14," ",$C14),과탐변표종합!$A:$AL,COLUMN(R12)-2,FALSE)</f>
        <v>68.13</v>
      </c>
      <c r="S14" s="21">
        <f>VLOOKUP(CONCATENATE($B14," ",$C14),과탐변표종합!$A:$AL,COLUMN(S12)-2,FALSE)</f>
        <v>68</v>
      </c>
      <c r="T14" s="21">
        <f>VLOOKUP(CONCATENATE($B14," ",$C14),과탐변표종합!$A:$AL,COLUMN(T12)-2,FALSE)</f>
        <v>68.125</v>
      </c>
      <c r="U14" s="21">
        <f>VLOOKUP(CONCATENATE($B14," ",$C14),과탐변표종합!$A:$AL,COLUMN(U12)-2,FALSE)</f>
        <v>68.08</v>
      </c>
      <c r="V14" s="21">
        <f>VLOOKUP(CONCATENATE($B14," ",$C14),과탐변표종합!$A:$AL,COLUMN(V12)-2,FALSE)</f>
        <v>68.13</v>
      </c>
      <c r="W14" s="21">
        <f>VLOOKUP(CONCATENATE($B14," ",$C14),과탐변표종합!$A:$AL,COLUMN(W12)-2,FALSE)</f>
        <v>68.12</v>
      </c>
      <c r="X14" s="21">
        <f>VLOOKUP(CONCATENATE($B14," ",$C14),과탐변표종합!$A:$AL,COLUMN(X12)-2,FALSE)</f>
        <v>68.0625</v>
      </c>
      <c r="Y14" s="21">
        <f>VLOOKUP(CONCATENATE($B14," ",$C14),과탐변표종합!$A:$AL,COLUMN(Y12)-2,FALSE)/70.25</f>
        <v>0.9769395017793594</v>
      </c>
      <c r="Z14" s="21">
        <f>VLOOKUP(CONCATENATE($B14," ",$C14),과탐변표종합!$A:$AL,COLUMN(Z12)-2,FALSE)</f>
        <v>68.13</v>
      </c>
      <c r="AA14" s="21">
        <f t="shared" si="2"/>
        <v>68</v>
      </c>
      <c r="AB14" s="21">
        <f t="shared" si="3"/>
        <v>68</v>
      </c>
      <c r="AC14" s="21">
        <f t="shared" si="4"/>
        <v>186.30136986301369</v>
      </c>
      <c r="AD14" s="21">
        <f t="shared" si="5"/>
        <v>68</v>
      </c>
      <c r="AE14" s="21">
        <f t="shared" si="6"/>
        <v>68</v>
      </c>
      <c r="AF14" s="21">
        <f t="shared" si="7"/>
        <v>68</v>
      </c>
      <c r="AG14" s="21">
        <f t="shared" si="8"/>
        <v>68</v>
      </c>
      <c r="AH14" s="21">
        <f t="shared" si="9"/>
        <v>98</v>
      </c>
      <c r="AI14" s="21">
        <f t="shared" si="10"/>
        <v>98</v>
      </c>
      <c r="AJ14" s="21">
        <f t="shared" si="11"/>
        <v>98</v>
      </c>
      <c r="AK14" s="21">
        <f t="shared" si="12"/>
        <v>98</v>
      </c>
      <c r="AL14" s="21">
        <f t="shared" si="13"/>
        <v>98</v>
      </c>
      <c r="AM14" s="21">
        <f t="shared" si="14"/>
        <v>98</v>
      </c>
      <c r="AN14" s="21">
        <f t="shared" si="15"/>
        <v>98</v>
      </c>
      <c r="AO14" s="21">
        <f t="shared" si="16"/>
        <v>98</v>
      </c>
      <c r="AP14" s="21">
        <f t="shared" si="26"/>
        <v>102.9</v>
      </c>
      <c r="AQ14" s="21">
        <f t="shared" si="18"/>
        <v>98</v>
      </c>
      <c r="AR14" s="21">
        <f t="shared" si="19"/>
        <v>98</v>
      </c>
      <c r="AS14" s="21">
        <f t="shared" si="20"/>
        <v>98</v>
      </c>
      <c r="AT14" s="21">
        <f t="shared" si="21"/>
        <v>98</v>
      </c>
      <c r="BF14" s="21">
        <f t="shared" si="22"/>
        <v>98</v>
      </c>
      <c r="BG14" s="21">
        <f t="shared" si="23"/>
        <v>98</v>
      </c>
      <c r="BH14" s="21">
        <f t="shared" si="24"/>
        <v>93.150684931506845</v>
      </c>
      <c r="BI14" s="21">
        <f t="shared" si="25"/>
        <v>68</v>
      </c>
    </row>
    <row r="15" spans="1:61" s="21" customFormat="1">
      <c r="A15" s="21">
        <v>71</v>
      </c>
      <c r="B15" s="26" t="s">
        <v>9</v>
      </c>
      <c r="C15" s="22">
        <f t="shared" si="0"/>
        <v>0</v>
      </c>
      <c r="D15" s="22">
        <f t="shared" si="1"/>
        <v>0</v>
      </c>
      <c r="E15" s="21">
        <v>99</v>
      </c>
      <c r="F15" s="21">
        <f>VLOOKUP(CONCATENATE($B15," ",$C15),과탐변표종합!$A:$AL,COLUMN(F13)-2,FALSE)</f>
        <v>0</v>
      </c>
      <c r="G15" s="21">
        <f>VLOOKUP(CONCATENATE($B15," ",$C15),과탐변표종합!$A:$AL,COLUMN(G13)-2,FALSE)</f>
        <v>0</v>
      </c>
      <c r="H15" s="21">
        <f>VLOOKUP(CONCATENATE($B15," ",$C15),과탐변표종합!$A:$AL,COLUMN(H13)-2,FALSE)</f>
        <v>0</v>
      </c>
      <c r="I15" s="21">
        <f>VLOOKUP(CONCATENATE($B15," ",$C15),과탐변표종합!$A:$AL,COLUMN(I13)-2,FALSE)</f>
        <v>0</v>
      </c>
      <c r="J15" s="21">
        <f>VLOOKUP(CONCATENATE($B15," ",$C15),과탐변표종합!$A:$AL,COLUMN(J13)-2,FALSE)</f>
        <v>0</v>
      </c>
      <c r="K15" s="21">
        <f>VLOOKUP(CONCATENATE($B15," ",$C15),과탐변표종합!$A:$AL,COLUMN(K13)-2,FALSE)</f>
        <v>0</v>
      </c>
      <c r="L15" s="21">
        <f>VLOOKUP(CONCATENATE($B15," ",$C15),과탐변표종합!$A:$AL,COLUMN(L13)-2,FALSE)*1.03</f>
        <v>0</v>
      </c>
      <c r="M15" s="21">
        <f>VLOOKUP(CONCATENATE($B15," ",$C15),과탐변표종합!$A:$AL,COLUMN(M13)-2,FALSE)</f>
        <v>0</v>
      </c>
      <c r="N15" s="21">
        <f>VLOOKUP(CONCATENATE($B15," ",$C15),과탐변표종합!$A:$AL,COLUMN(N13)-2,FALSE)</f>
        <v>0</v>
      </c>
      <c r="O15" s="21">
        <f>VLOOKUP(CONCATENATE($B15," ",$C15),과탐변표종합!$A:$AL,COLUMN(O13)-2,FALSE)</f>
        <v>0</v>
      </c>
      <c r="P15" s="21">
        <f>VLOOKUP(CONCATENATE($B15," ",$C15),과탐변표종합!$A:$AL,COLUMN(P13)-2,FALSE)</f>
        <v>0</v>
      </c>
      <c r="Q15" s="21">
        <f>VLOOKUP(CONCATENATE($B15," ",$C15),과탐변표종합!$A:$AL,COLUMN(Q13)-2,FALSE)</f>
        <v>0</v>
      </c>
      <c r="R15" s="21">
        <f>VLOOKUP(CONCATENATE($B15," ",$C15),과탐변표종합!$A:$AL,COLUMN(R13)-2,FALSE)</f>
        <v>0</v>
      </c>
      <c r="S15" s="21">
        <f>VLOOKUP(CONCATENATE($B15," ",$C15),과탐변표종합!$A:$AL,COLUMN(S13)-2,FALSE)</f>
        <v>0</v>
      </c>
      <c r="T15" s="21">
        <f>VLOOKUP(CONCATENATE($B15," ",$C15),과탐변표종합!$A:$AL,COLUMN(T13)-2,FALSE)</f>
        <v>0</v>
      </c>
      <c r="U15" s="21">
        <f>VLOOKUP(CONCATENATE($B15," ",$C15),과탐변표종합!$A:$AL,COLUMN(U13)-2,FALSE)</f>
        <v>0</v>
      </c>
      <c r="V15" s="21">
        <f>VLOOKUP(CONCATENATE($B15," ",$C15),과탐변표종합!$A:$AL,COLUMN(V13)-2,FALSE)</f>
        <v>0</v>
      </c>
      <c r="W15" s="21">
        <f>VLOOKUP(CONCATENATE($B15," ",$C15),과탐변표종합!$A:$AL,COLUMN(W13)-2,FALSE)</f>
        <v>0</v>
      </c>
      <c r="X15" s="21">
        <f>VLOOKUP(CONCATENATE($B15," ",$C15),과탐변표종합!$A:$AL,COLUMN(X13)-2,FALSE)</f>
        <v>0</v>
      </c>
      <c r="Y15" s="21">
        <f>VLOOKUP(CONCATENATE($B15," ",$C15),과탐변표종합!$A:$AL,COLUMN(Y13)-2,FALSE)/69.88</f>
        <v>0</v>
      </c>
      <c r="Z15" s="21">
        <f>VLOOKUP(CONCATENATE($B15," ",$C15),과탐변표종합!$A:$AL,COLUMN(Z13)-2,FALSE)</f>
        <v>0</v>
      </c>
      <c r="AA15" s="21">
        <f t="shared" si="2"/>
        <v>0</v>
      </c>
      <c r="AB15" s="21">
        <f t="shared" si="3"/>
        <v>0</v>
      </c>
      <c r="AC15" s="21">
        <f t="shared" si="4"/>
        <v>0</v>
      </c>
      <c r="AD15" s="21">
        <f t="shared" si="5"/>
        <v>0</v>
      </c>
      <c r="AE15" s="21">
        <f t="shared" si="6"/>
        <v>0</v>
      </c>
      <c r="AF15" s="21">
        <f t="shared" si="7"/>
        <v>0</v>
      </c>
      <c r="AG15" s="21">
        <f t="shared" si="8"/>
        <v>0</v>
      </c>
      <c r="AH15" s="21">
        <f t="shared" si="9"/>
        <v>0</v>
      </c>
      <c r="AI15" s="21">
        <f t="shared" si="10"/>
        <v>0</v>
      </c>
      <c r="AJ15" s="21">
        <f t="shared" si="11"/>
        <v>0</v>
      </c>
      <c r="AK15" s="21">
        <f t="shared" si="12"/>
        <v>0</v>
      </c>
      <c r="AL15" s="21">
        <f t="shared" si="13"/>
        <v>0</v>
      </c>
      <c r="AM15" s="21">
        <f t="shared" si="14"/>
        <v>0</v>
      </c>
      <c r="AN15" s="21">
        <f t="shared" si="15"/>
        <v>0</v>
      </c>
      <c r="AO15" s="21">
        <f t="shared" si="16"/>
        <v>0</v>
      </c>
      <c r="AP15" s="21">
        <f t="shared" si="26"/>
        <v>0</v>
      </c>
      <c r="AQ15" s="21">
        <f t="shared" si="18"/>
        <v>0</v>
      </c>
      <c r="AR15" s="21">
        <f t="shared" si="19"/>
        <v>0</v>
      </c>
      <c r="AS15" s="21">
        <f t="shared" si="20"/>
        <v>0</v>
      </c>
      <c r="AT15" s="21">
        <f t="shared" si="21"/>
        <v>0</v>
      </c>
      <c r="BF15" s="21">
        <f t="shared" si="22"/>
        <v>0</v>
      </c>
      <c r="BG15" s="21">
        <f t="shared" si="23"/>
        <v>0</v>
      </c>
      <c r="BH15" s="21">
        <f t="shared" si="24"/>
        <v>0</v>
      </c>
      <c r="BI15" s="21">
        <f t="shared" si="25"/>
        <v>0</v>
      </c>
    </row>
    <row r="16" spans="1:61" s="21" customFormat="1"/>
    <row r="17" spans="2:61" s="21" customFormat="1">
      <c r="B17" s="27" t="s">
        <v>369</v>
      </c>
      <c r="C17" s="28">
        <f>LARGE(C8:C15,1)</f>
        <v>69</v>
      </c>
      <c r="D17" s="28">
        <f>LARGE(D8:D15,1)</f>
        <v>99</v>
      </c>
      <c r="E17" s="28"/>
      <c r="F17" s="28">
        <f>LARGE(F8:F15,1)</f>
        <v>69.5</v>
      </c>
      <c r="G17" s="28">
        <f t="shared" ref="G17:Z17" si="27">LARGE(G8:G15,1)</f>
        <v>69.22</v>
      </c>
      <c r="H17" s="28">
        <f t="shared" si="27"/>
        <v>69.5</v>
      </c>
      <c r="I17" s="28">
        <f t="shared" si="27"/>
        <v>69.5</v>
      </c>
      <c r="J17" s="28">
        <f t="shared" si="27"/>
        <v>70.5</v>
      </c>
      <c r="K17" s="28">
        <f t="shared" si="27"/>
        <v>70.5</v>
      </c>
      <c r="L17" s="28">
        <f t="shared" si="27"/>
        <v>70.060599999999994</v>
      </c>
      <c r="M17" s="28">
        <f t="shared" si="27"/>
        <v>69.5</v>
      </c>
      <c r="N17" s="28">
        <f t="shared" si="27"/>
        <v>69.5</v>
      </c>
      <c r="O17" s="28">
        <f t="shared" si="27"/>
        <v>69.5</v>
      </c>
      <c r="P17" s="28">
        <f t="shared" si="27"/>
        <v>118.72</v>
      </c>
      <c r="Q17" s="28">
        <f t="shared" si="27"/>
        <v>69.5</v>
      </c>
      <c r="R17" s="28">
        <f t="shared" si="27"/>
        <v>69.5</v>
      </c>
      <c r="S17" s="28">
        <f t="shared" si="27"/>
        <v>69</v>
      </c>
      <c r="T17" s="28">
        <f t="shared" si="27"/>
        <v>69.5</v>
      </c>
      <c r="U17" s="28">
        <f t="shared" si="27"/>
        <v>69.22</v>
      </c>
      <c r="V17" s="28">
        <f t="shared" si="27"/>
        <v>69.5</v>
      </c>
      <c r="W17" s="28">
        <f t="shared" si="27"/>
        <v>69.5</v>
      </c>
      <c r="X17" s="28">
        <f t="shared" si="27"/>
        <v>69.375</v>
      </c>
      <c r="Y17" s="28">
        <f t="shared" si="27"/>
        <v>0.99473309608540916</v>
      </c>
      <c r="Z17" s="28">
        <f t="shared" si="27"/>
        <v>69.5</v>
      </c>
      <c r="AA17" s="28">
        <f>LARGE(AA8:AA15,1)+IF(AA13+AA14&gt;0,3,0)</f>
        <v>72</v>
      </c>
      <c r="AB17" s="28">
        <f>LARGE(AB8:AB15,1)</f>
        <v>69</v>
      </c>
      <c r="AC17" s="28">
        <f>LARGE(AC8:AC15,1)</f>
        <v>194.36619718309859</v>
      </c>
      <c r="AD17" s="28">
        <f>LARGE(AD8:AD15,1)</f>
        <v>69</v>
      </c>
      <c r="AE17" s="28">
        <f t="shared" ref="AE17:AG17" si="28">LARGE(AE8:AE15,1)</f>
        <v>69</v>
      </c>
      <c r="AF17" s="28">
        <f t="shared" si="28"/>
        <v>69</v>
      </c>
      <c r="AG17" s="28">
        <f t="shared" si="28"/>
        <v>69</v>
      </c>
      <c r="AH17" s="28">
        <f t="shared" ref="AH17:AI17" si="29">LARGE(AH8:AH15,1)</f>
        <v>99</v>
      </c>
      <c r="AI17" s="28">
        <f t="shared" si="29"/>
        <v>99</v>
      </c>
      <c r="AJ17" s="28">
        <f t="shared" ref="AJ17:AK17" si="30">LARGE(AJ8:AJ15,1)</f>
        <v>99</v>
      </c>
      <c r="AK17" s="28">
        <f t="shared" si="30"/>
        <v>99</v>
      </c>
      <c r="AL17" s="28">
        <f t="shared" ref="AL17:AM17" si="31">LARGE(AL8:AL15,1)</f>
        <v>99</v>
      </c>
      <c r="AM17" s="28">
        <f t="shared" si="31"/>
        <v>99</v>
      </c>
      <c r="AN17" s="28">
        <f t="shared" ref="AN17:AO17" si="32">LARGE(AN8:AN15,1)</f>
        <v>99</v>
      </c>
      <c r="AO17" s="28">
        <f t="shared" si="32"/>
        <v>99</v>
      </c>
      <c r="AP17" s="28">
        <f t="shared" ref="AP17:AQ17" si="33">LARGE(AP8:AP15,1)</f>
        <v>102.9</v>
      </c>
      <c r="AQ17" s="28">
        <f t="shared" si="33"/>
        <v>99</v>
      </c>
      <c r="AR17" s="28">
        <f t="shared" ref="AR17:BF17" si="34">LARGE(AR8:AR15,1)</f>
        <v>99</v>
      </c>
      <c r="AS17" s="28">
        <f t="shared" si="34"/>
        <v>99</v>
      </c>
      <c r="AT17" s="28">
        <f t="shared" si="34"/>
        <v>99</v>
      </c>
      <c r="AU17" s="28" t="e">
        <f t="shared" si="34"/>
        <v>#NUM!</v>
      </c>
      <c r="AV17" s="28" t="e">
        <f t="shared" si="34"/>
        <v>#NUM!</v>
      </c>
      <c r="AW17" s="28" t="e">
        <f t="shared" si="34"/>
        <v>#NUM!</v>
      </c>
      <c r="AX17" s="28" t="e">
        <f t="shared" si="34"/>
        <v>#NUM!</v>
      </c>
      <c r="AY17" s="28" t="e">
        <f t="shared" si="34"/>
        <v>#NUM!</v>
      </c>
      <c r="AZ17" s="28" t="e">
        <f t="shared" si="34"/>
        <v>#NUM!</v>
      </c>
      <c r="BA17" s="28" t="e">
        <f t="shared" si="34"/>
        <v>#NUM!</v>
      </c>
      <c r="BB17" s="28" t="e">
        <f t="shared" si="34"/>
        <v>#NUM!</v>
      </c>
      <c r="BC17" s="28" t="e">
        <f t="shared" si="34"/>
        <v>#NUM!</v>
      </c>
      <c r="BD17" s="28" t="e">
        <f t="shared" si="34"/>
        <v>#NUM!</v>
      </c>
      <c r="BE17" s="28" t="e">
        <f t="shared" si="34"/>
        <v>#NUM!</v>
      </c>
      <c r="BF17" s="28">
        <f t="shared" si="34"/>
        <v>99</v>
      </c>
      <c r="BG17" s="28">
        <f t="shared" ref="BG17:BH17" si="35">LARGE(BG8:BG15,1)</f>
        <v>99</v>
      </c>
      <c r="BH17" s="28">
        <f t="shared" si="35"/>
        <v>97.183098591549296</v>
      </c>
      <c r="BI17" s="28">
        <f t="shared" ref="BI17" si="36">LARGE(BI8:BI15,1)</f>
        <v>69</v>
      </c>
    </row>
    <row r="18" spans="2:61" s="21" customFormat="1">
      <c r="B18" s="27" t="s">
        <v>370</v>
      </c>
      <c r="C18" s="21">
        <f>LARGE(C8:C15,2)</f>
        <v>68</v>
      </c>
      <c r="D18" s="21">
        <f>LARGE(D8:D15,2)</f>
        <v>98</v>
      </c>
      <c r="F18" s="21">
        <f>LARGE(F8:F15,2)</f>
        <v>68.12</v>
      </c>
      <c r="G18" s="21">
        <f t="shared" ref="G18:Z18" si="37">LARGE(G8:G15,2)</f>
        <v>68.08</v>
      </c>
      <c r="H18" s="21">
        <f t="shared" si="37"/>
        <v>68.12</v>
      </c>
      <c r="I18" s="21">
        <f t="shared" si="37"/>
        <v>68.13</v>
      </c>
      <c r="J18" s="21">
        <f t="shared" si="37"/>
        <v>69.12</v>
      </c>
      <c r="K18" s="21">
        <f t="shared" si="37"/>
        <v>69.12</v>
      </c>
      <c r="L18" s="21">
        <f t="shared" si="37"/>
        <v>68.42</v>
      </c>
      <c r="M18" s="21">
        <f t="shared" si="37"/>
        <v>68.13</v>
      </c>
      <c r="N18" s="21">
        <f t="shared" si="37"/>
        <v>68.099999999999994</v>
      </c>
      <c r="O18" s="21">
        <f t="shared" si="37"/>
        <v>68.12</v>
      </c>
      <c r="P18" s="21">
        <f t="shared" si="37"/>
        <v>116.05</v>
      </c>
      <c r="Q18" s="21">
        <f t="shared" si="37"/>
        <v>68.13</v>
      </c>
      <c r="R18" s="21">
        <f t="shared" si="37"/>
        <v>68.13</v>
      </c>
      <c r="S18" s="21">
        <f t="shared" si="37"/>
        <v>68</v>
      </c>
      <c r="T18" s="21">
        <f t="shared" si="37"/>
        <v>68.125</v>
      </c>
      <c r="U18" s="21">
        <f t="shared" si="37"/>
        <v>68.08</v>
      </c>
      <c r="V18" s="21">
        <f t="shared" si="37"/>
        <v>68.13</v>
      </c>
      <c r="W18" s="21">
        <f t="shared" si="37"/>
        <v>68.12</v>
      </c>
      <c r="X18" s="21">
        <f t="shared" si="37"/>
        <v>68.0625</v>
      </c>
      <c r="Y18" s="21">
        <f t="shared" si="37"/>
        <v>0.9769395017793594</v>
      </c>
      <c r="Z18" s="21">
        <f t="shared" si="37"/>
        <v>68.13</v>
      </c>
      <c r="AA18" s="21">
        <f t="shared" ref="AA18:AB18" si="38">LARGE(AA8:AA15,2)</f>
        <v>68</v>
      </c>
      <c r="AB18" s="21">
        <f t="shared" si="38"/>
        <v>68</v>
      </c>
      <c r="AC18" s="21">
        <f t="shared" ref="AC18:AD18" si="39">LARGE(AC8:AC15,2)</f>
        <v>186.30136986301369</v>
      </c>
      <c r="AD18" s="21">
        <f t="shared" si="39"/>
        <v>68</v>
      </c>
      <c r="AE18" s="21">
        <f t="shared" ref="AE18:AF18" si="40">LARGE(AE8:AE15,2)</f>
        <v>68</v>
      </c>
      <c r="AF18" s="21">
        <f t="shared" si="40"/>
        <v>68</v>
      </c>
      <c r="AG18" s="21">
        <f t="shared" ref="AG18:AH18" si="41">LARGE(AG8:AG15,2)</f>
        <v>68</v>
      </c>
      <c r="AH18" s="21">
        <f t="shared" si="41"/>
        <v>98</v>
      </c>
      <c r="AI18" s="21">
        <f t="shared" ref="AI18:AJ18" si="42">LARGE(AI8:AI15,2)</f>
        <v>98</v>
      </c>
      <c r="AJ18" s="21">
        <f t="shared" si="42"/>
        <v>98</v>
      </c>
      <c r="AK18" s="21">
        <f t="shared" ref="AK18:AL18" si="43">LARGE(AK8:AK15,2)</f>
        <v>98</v>
      </c>
      <c r="AL18" s="21">
        <f t="shared" si="43"/>
        <v>98</v>
      </c>
      <c r="AM18" s="21">
        <f t="shared" ref="AM18:AN18" si="44">LARGE(AM8:AM15,2)</f>
        <v>98</v>
      </c>
      <c r="AN18" s="21">
        <f t="shared" si="44"/>
        <v>98</v>
      </c>
      <c r="AO18" s="21">
        <f t="shared" ref="AO18:AP18" si="45">LARGE(AO8:AO15,2)</f>
        <v>98</v>
      </c>
      <c r="AP18" s="21">
        <f t="shared" si="45"/>
        <v>99</v>
      </c>
      <c r="AQ18" s="21">
        <f t="shared" ref="AQ18:AR18" si="46">LARGE(AQ8:AQ15,2)</f>
        <v>98</v>
      </c>
      <c r="AR18" s="21">
        <f t="shared" si="46"/>
        <v>98</v>
      </c>
      <c r="AS18" s="21">
        <f t="shared" ref="AS18:BF18" si="47">LARGE(AS8:AS15,2)</f>
        <v>98</v>
      </c>
      <c r="AT18" s="21">
        <f t="shared" si="47"/>
        <v>98</v>
      </c>
      <c r="AU18" s="21" t="e">
        <f t="shared" si="47"/>
        <v>#NUM!</v>
      </c>
      <c r="AV18" s="21" t="e">
        <f t="shared" si="47"/>
        <v>#NUM!</v>
      </c>
      <c r="AW18" s="21" t="e">
        <f t="shared" si="47"/>
        <v>#NUM!</v>
      </c>
      <c r="AX18" s="21" t="e">
        <f t="shared" si="47"/>
        <v>#NUM!</v>
      </c>
      <c r="AY18" s="21" t="e">
        <f t="shared" si="47"/>
        <v>#NUM!</v>
      </c>
      <c r="AZ18" s="21" t="e">
        <f t="shared" si="47"/>
        <v>#NUM!</v>
      </c>
      <c r="BA18" s="21" t="e">
        <f t="shared" si="47"/>
        <v>#NUM!</v>
      </c>
      <c r="BB18" s="21" t="e">
        <f t="shared" si="47"/>
        <v>#NUM!</v>
      </c>
      <c r="BC18" s="21" t="e">
        <f t="shared" si="47"/>
        <v>#NUM!</v>
      </c>
      <c r="BD18" s="21" t="e">
        <f t="shared" si="47"/>
        <v>#NUM!</v>
      </c>
      <c r="BE18" s="21" t="e">
        <f t="shared" si="47"/>
        <v>#NUM!</v>
      </c>
      <c r="BF18" s="21">
        <f t="shared" si="47"/>
        <v>98</v>
      </c>
      <c r="BG18" s="21">
        <f t="shared" ref="BG18:BH18" si="48">LARGE(BG8:BG15,2)</f>
        <v>98</v>
      </c>
      <c r="BH18" s="21">
        <f t="shared" si="48"/>
        <v>93.150684931506845</v>
      </c>
      <c r="BI18" s="21">
        <f t="shared" ref="BI18" si="49">LARGE(BI8:BI15,2)</f>
        <v>68</v>
      </c>
    </row>
  </sheetData>
  <sheetProtection algorithmName="SHA-512" hashValue="1ebjyKIIjfLWxxc7IZwJbnqqDQbbwvhO1sb8ZngUzBQv82OceFUtQLg7UNT+KiO5fXpRPveKNxVhDxP3gW+A6Q==" saltValue="vJz2t3piccgS6GYHgKXYrQ==" spinCount="100000" sheet="1" objects="1" scenarios="1" selectLockedCells="1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7"/>
  <sheetViews>
    <sheetView workbookViewId="0"/>
  </sheetViews>
  <sheetFormatPr defaultRowHeight="16.5"/>
  <cols>
    <col min="19" max="19" width="6" customWidth="1"/>
  </cols>
  <sheetData>
    <row r="1" spans="1:24"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s="6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</row>
    <row r="2" spans="1:24">
      <c r="A2" t="s">
        <v>37</v>
      </c>
      <c r="B2">
        <v>72</v>
      </c>
      <c r="C2">
        <v>100</v>
      </c>
      <c r="D2">
        <v>70.25</v>
      </c>
      <c r="E2">
        <v>70.25</v>
      </c>
      <c r="F2">
        <v>70.25</v>
      </c>
      <c r="G2">
        <v>70.25</v>
      </c>
      <c r="H2">
        <v>71.25</v>
      </c>
      <c r="I2">
        <v>71.25</v>
      </c>
      <c r="J2">
        <v>68.819999999999993</v>
      </c>
      <c r="K2">
        <v>71.09</v>
      </c>
      <c r="L2">
        <v>70.3</v>
      </c>
      <c r="M2">
        <v>70.25</v>
      </c>
      <c r="N2">
        <v>120</v>
      </c>
      <c r="O2">
        <v>70.25</v>
      </c>
      <c r="P2">
        <v>70.75</v>
      </c>
      <c r="Q2">
        <v>72</v>
      </c>
      <c r="R2">
        <v>70.25</v>
      </c>
      <c r="S2" s="7">
        <v>70.25</v>
      </c>
      <c r="T2">
        <v>70.25</v>
      </c>
      <c r="U2">
        <v>70.25</v>
      </c>
      <c r="V2">
        <v>70.6875</v>
      </c>
      <c r="W2">
        <v>70.25</v>
      </c>
      <c r="X2">
        <v>70.25</v>
      </c>
    </row>
    <row r="3" spans="1:24">
      <c r="A3" t="s">
        <v>38</v>
      </c>
      <c r="B3">
        <v>71</v>
      </c>
      <c r="C3">
        <v>99</v>
      </c>
      <c r="D3">
        <v>69.5</v>
      </c>
      <c r="E3">
        <v>69.22</v>
      </c>
      <c r="F3">
        <v>69.5</v>
      </c>
      <c r="G3">
        <v>69.5</v>
      </c>
      <c r="H3">
        <v>70.5</v>
      </c>
      <c r="I3">
        <v>70.5</v>
      </c>
      <c r="J3">
        <v>68.42</v>
      </c>
      <c r="K3">
        <v>69.5</v>
      </c>
      <c r="L3">
        <v>69.5</v>
      </c>
      <c r="M3">
        <v>69.5</v>
      </c>
      <c r="N3">
        <v>118.72</v>
      </c>
      <c r="O3">
        <v>69.5</v>
      </c>
      <c r="P3">
        <v>69.5</v>
      </c>
      <c r="Q3">
        <v>71</v>
      </c>
      <c r="R3">
        <v>69.5</v>
      </c>
      <c r="S3" s="7">
        <v>69.22</v>
      </c>
      <c r="T3">
        <v>69.5</v>
      </c>
      <c r="U3">
        <v>69.5</v>
      </c>
      <c r="V3">
        <v>69.375</v>
      </c>
      <c r="W3">
        <v>69.88</v>
      </c>
      <c r="X3">
        <v>69.5</v>
      </c>
    </row>
    <row r="4" spans="1:24">
      <c r="A4" t="s">
        <v>39</v>
      </c>
      <c r="B4">
        <v>70</v>
      </c>
      <c r="C4">
        <v>98</v>
      </c>
      <c r="D4">
        <v>68.12</v>
      </c>
      <c r="E4">
        <v>68.08</v>
      </c>
      <c r="F4">
        <v>68.12</v>
      </c>
      <c r="G4">
        <v>68.13</v>
      </c>
      <c r="H4">
        <v>69.12</v>
      </c>
      <c r="I4">
        <v>69.12</v>
      </c>
      <c r="J4">
        <v>68.02</v>
      </c>
      <c r="K4">
        <v>68.13</v>
      </c>
      <c r="L4">
        <v>68.099999999999994</v>
      </c>
      <c r="M4">
        <v>68.12</v>
      </c>
      <c r="N4">
        <v>116.05</v>
      </c>
      <c r="O4">
        <v>68.13</v>
      </c>
      <c r="P4">
        <v>68.13</v>
      </c>
      <c r="Q4">
        <v>70</v>
      </c>
      <c r="R4">
        <v>68.125</v>
      </c>
      <c r="S4" s="7">
        <v>68.08</v>
      </c>
      <c r="T4">
        <v>68.13</v>
      </c>
      <c r="U4">
        <v>68.12</v>
      </c>
      <c r="V4">
        <v>68.0625</v>
      </c>
      <c r="W4">
        <v>68.63</v>
      </c>
      <c r="X4">
        <v>68.13</v>
      </c>
    </row>
    <row r="5" spans="1:24">
      <c r="A5" t="s">
        <v>40</v>
      </c>
      <c r="B5">
        <v>69</v>
      </c>
      <c r="C5">
        <v>97</v>
      </c>
      <c r="D5">
        <v>67.180000000000007</v>
      </c>
      <c r="E5">
        <v>67.19</v>
      </c>
      <c r="F5">
        <v>67.180000000000007</v>
      </c>
      <c r="G5">
        <v>67.19</v>
      </c>
      <c r="H5">
        <v>68.180000000000007</v>
      </c>
      <c r="I5">
        <v>68.180000000000007</v>
      </c>
      <c r="J5">
        <v>67.61</v>
      </c>
      <c r="K5">
        <v>67.19</v>
      </c>
      <c r="L5">
        <v>67.099999999999994</v>
      </c>
      <c r="M5">
        <v>67.180000000000007</v>
      </c>
      <c r="N5">
        <v>114.77</v>
      </c>
      <c r="O5">
        <v>67.19</v>
      </c>
      <c r="P5">
        <v>67.19</v>
      </c>
      <c r="Q5">
        <v>69</v>
      </c>
      <c r="R5">
        <v>67.1875</v>
      </c>
      <c r="S5" s="7">
        <v>67.19</v>
      </c>
      <c r="T5">
        <v>67.19</v>
      </c>
      <c r="U5">
        <v>67.180000000000007</v>
      </c>
      <c r="V5">
        <v>67.15625</v>
      </c>
      <c r="W5">
        <v>67.5</v>
      </c>
      <c r="X5">
        <v>67.19</v>
      </c>
    </row>
    <row r="6" spans="1:24">
      <c r="A6" t="s">
        <v>41</v>
      </c>
      <c r="B6">
        <v>68</v>
      </c>
      <c r="C6">
        <v>96</v>
      </c>
      <c r="D6">
        <v>66.45</v>
      </c>
      <c r="E6">
        <v>66.459999999999994</v>
      </c>
      <c r="F6">
        <v>66.45</v>
      </c>
      <c r="G6">
        <v>66.459999999999994</v>
      </c>
      <c r="H6">
        <v>67.45</v>
      </c>
      <c r="I6">
        <v>67.45</v>
      </c>
      <c r="J6">
        <v>67.209999999999994</v>
      </c>
      <c r="K6">
        <v>66.459999999999994</v>
      </c>
      <c r="L6">
        <v>66.5</v>
      </c>
      <c r="M6">
        <v>66.45</v>
      </c>
      <c r="N6">
        <v>113.52</v>
      </c>
      <c r="O6">
        <v>66.459999999999994</v>
      </c>
      <c r="P6">
        <v>66.459999999999994</v>
      </c>
      <c r="Q6">
        <v>68</v>
      </c>
      <c r="R6">
        <v>66.458299999999994</v>
      </c>
      <c r="S6" s="7">
        <v>66.459999999999994</v>
      </c>
      <c r="T6">
        <v>66.459999999999994</v>
      </c>
      <c r="U6">
        <v>66.45</v>
      </c>
      <c r="V6">
        <v>66.458333333333343</v>
      </c>
      <c r="W6">
        <v>66.63</v>
      </c>
      <c r="X6">
        <v>66.459999999999994</v>
      </c>
    </row>
    <row r="7" spans="1:24">
      <c r="A7" t="s">
        <v>42</v>
      </c>
      <c r="B7">
        <v>67</v>
      </c>
      <c r="C7">
        <v>95</v>
      </c>
      <c r="D7">
        <v>65.95</v>
      </c>
      <c r="E7">
        <v>65.959999999999994</v>
      </c>
      <c r="F7">
        <v>65.95</v>
      </c>
      <c r="G7">
        <v>65.959999999999994</v>
      </c>
      <c r="H7">
        <v>66.95</v>
      </c>
      <c r="I7">
        <v>66.95</v>
      </c>
      <c r="J7">
        <v>66.8</v>
      </c>
      <c r="K7">
        <v>65.959999999999994</v>
      </c>
      <c r="L7">
        <v>66</v>
      </c>
      <c r="M7">
        <v>65.95</v>
      </c>
      <c r="N7">
        <v>112.67</v>
      </c>
      <c r="O7">
        <v>65.959999999999994</v>
      </c>
      <c r="P7">
        <v>65.959999999999994</v>
      </c>
      <c r="Q7">
        <v>67</v>
      </c>
      <c r="R7">
        <v>65.958299999999994</v>
      </c>
      <c r="S7" s="7">
        <v>65.959999999999994</v>
      </c>
      <c r="T7">
        <v>65.959999999999994</v>
      </c>
      <c r="U7">
        <v>65.95</v>
      </c>
      <c r="V7">
        <v>65.958333333333329</v>
      </c>
      <c r="W7">
        <v>66.13</v>
      </c>
      <c r="X7">
        <v>65.959999999999994</v>
      </c>
    </row>
    <row r="8" spans="1:24">
      <c r="A8" t="s">
        <v>43</v>
      </c>
      <c r="B8">
        <v>66</v>
      </c>
      <c r="C8">
        <v>94</v>
      </c>
      <c r="D8">
        <v>65.33</v>
      </c>
      <c r="E8">
        <v>65.33</v>
      </c>
      <c r="F8">
        <v>65.33</v>
      </c>
      <c r="G8">
        <v>65.33</v>
      </c>
      <c r="H8">
        <v>66.33</v>
      </c>
      <c r="I8">
        <v>66.33</v>
      </c>
      <c r="J8">
        <v>66.38</v>
      </c>
      <c r="K8">
        <v>65.33</v>
      </c>
      <c r="L8">
        <v>65.3</v>
      </c>
      <c r="M8">
        <v>65.33</v>
      </c>
      <c r="N8">
        <v>111.6</v>
      </c>
      <c r="O8">
        <v>65.33</v>
      </c>
      <c r="P8">
        <v>65.33</v>
      </c>
      <c r="Q8">
        <v>66</v>
      </c>
      <c r="R8">
        <v>65.333299999999994</v>
      </c>
      <c r="S8" s="7">
        <v>65.33</v>
      </c>
      <c r="T8">
        <v>65.33</v>
      </c>
      <c r="U8">
        <v>65.33</v>
      </c>
      <c r="V8">
        <v>65.333333333333329</v>
      </c>
      <c r="W8">
        <v>65.88</v>
      </c>
      <c r="X8">
        <v>65.33</v>
      </c>
    </row>
    <row r="9" spans="1:24">
      <c r="A9" t="s">
        <v>44</v>
      </c>
      <c r="B9">
        <v>65</v>
      </c>
      <c r="C9">
        <v>92</v>
      </c>
      <c r="D9">
        <v>64.39</v>
      </c>
      <c r="E9">
        <v>64.400000000000006</v>
      </c>
      <c r="F9">
        <v>64.39</v>
      </c>
      <c r="G9">
        <v>64.400000000000006</v>
      </c>
      <c r="H9">
        <v>65.39</v>
      </c>
      <c r="I9">
        <v>65.39</v>
      </c>
      <c r="J9">
        <v>65.56</v>
      </c>
      <c r="K9">
        <v>64.400000000000006</v>
      </c>
      <c r="L9">
        <v>64.400000000000006</v>
      </c>
      <c r="M9">
        <v>64.39</v>
      </c>
      <c r="N9">
        <v>110</v>
      </c>
      <c r="O9">
        <v>64.400000000000006</v>
      </c>
      <c r="P9">
        <v>64.400000000000006</v>
      </c>
      <c r="Q9">
        <v>65</v>
      </c>
      <c r="R9">
        <v>64.395799999999994</v>
      </c>
      <c r="S9" s="7">
        <v>64.400000000000006</v>
      </c>
      <c r="T9">
        <v>64.400000000000006</v>
      </c>
      <c r="U9">
        <v>64.39</v>
      </c>
      <c r="V9">
        <v>64.395833333333329</v>
      </c>
      <c r="W9">
        <v>64.63</v>
      </c>
      <c r="X9">
        <v>64.400000000000006</v>
      </c>
    </row>
    <row r="10" spans="1:24">
      <c r="A10" t="s">
        <v>45</v>
      </c>
      <c r="B10">
        <v>64</v>
      </c>
      <c r="C10">
        <v>89</v>
      </c>
      <c r="D10">
        <v>63.15</v>
      </c>
      <c r="E10">
        <v>63.16</v>
      </c>
      <c r="F10">
        <v>63.15</v>
      </c>
      <c r="G10">
        <v>63.16</v>
      </c>
      <c r="H10">
        <v>64.150000000000006</v>
      </c>
      <c r="I10">
        <v>64.150000000000006</v>
      </c>
      <c r="J10">
        <v>64.31</v>
      </c>
      <c r="K10">
        <v>63.16</v>
      </c>
      <c r="L10">
        <v>63.2</v>
      </c>
      <c r="M10">
        <v>63.15</v>
      </c>
      <c r="N10">
        <v>107.88</v>
      </c>
      <c r="O10">
        <v>63.16</v>
      </c>
      <c r="P10">
        <v>63.16</v>
      </c>
      <c r="Q10">
        <v>64</v>
      </c>
      <c r="R10">
        <v>63.156199999999998</v>
      </c>
      <c r="S10" s="7">
        <v>63.16</v>
      </c>
      <c r="T10">
        <v>63.16</v>
      </c>
      <c r="U10">
        <v>63.15</v>
      </c>
      <c r="V10">
        <v>63.15625</v>
      </c>
      <c r="W10">
        <v>63.5</v>
      </c>
      <c r="X10">
        <v>63.16</v>
      </c>
    </row>
    <row r="11" spans="1:24">
      <c r="A11" t="s">
        <v>46</v>
      </c>
      <c r="B11">
        <v>63</v>
      </c>
      <c r="C11">
        <v>86</v>
      </c>
      <c r="D11">
        <v>62.11</v>
      </c>
      <c r="E11">
        <v>62.11</v>
      </c>
      <c r="F11">
        <v>62.11</v>
      </c>
      <c r="G11">
        <v>62.11</v>
      </c>
      <c r="H11">
        <v>63.11</v>
      </c>
      <c r="I11">
        <v>63.11</v>
      </c>
      <c r="J11">
        <v>63.06</v>
      </c>
      <c r="K11">
        <v>62.11</v>
      </c>
      <c r="L11">
        <v>62.1</v>
      </c>
      <c r="M11">
        <v>62.11</v>
      </c>
      <c r="N11">
        <v>106.1</v>
      </c>
      <c r="O11">
        <v>62.11</v>
      </c>
      <c r="P11">
        <v>62.11</v>
      </c>
      <c r="Q11">
        <v>63</v>
      </c>
      <c r="R11">
        <v>62.110399999999998</v>
      </c>
      <c r="S11" s="7">
        <v>62.11</v>
      </c>
      <c r="T11">
        <v>62.11</v>
      </c>
      <c r="U11">
        <v>62.11</v>
      </c>
      <c r="V11">
        <v>62.110416666666666</v>
      </c>
      <c r="W11">
        <v>62.13</v>
      </c>
      <c r="X11">
        <v>62.11</v>
      </c>
    </row>
    <row r="12" spans="1:24">
      <c r="A12" t="s">
        <v>47</v>
      </c>
      <c r="B12">
        <v>62</v>
      </c>
      <c r="C12">
        <v>84</v>
      </c>
      <c r="D12">
        <v>61.42</v>
      </c>
      <c r="E12">
        <v>61.43</v>
      </c>
      <c r="F12">
        <v>61.42</v>
      </c>
      <c r="G12">
        <v>61.43</v>
      </c>
      <c r="H12">
        <v>62.42</v>
      </c>
      <c r="I12">
        <v>62.42</v>
      </c>
      <c r="J12">
        <v>62.24</v>
      </c>
      <c r="K12">
        <v>61.43</v>
      </c>
      <c r="L12">
        <v>61.4</v>
      </c>
      <c r="M12">
        <v>61.42</v>
      </c>
      <c r="N12">
        <v>104.92</v>
      </c>
      <c r="O12">
        <v>61.43</v>
      </c>
      <c r="P12">
        <v>61.43</v>
      </c>
      <c r="Q12">
        <v>62</v>
      </c>
      <c r="R12">
        <v>61.424900000000001</v>
      </c>
      <c r="S12" s="7">
        <v>61.43</v>
      </c>
      <c r="T12">
        <v>61.43</v>
      </c>
      <c r="U12">
        <v>61.42</v>
      </c>
      <c r="V12">
        <v>61.424999999999997</v>
      </c>
      <c r="W12">
        <v>61.63</v>
      </c>
      <c r="X12">
        <v>61.43</v>
      </c>
    </row>
    <row r="13" spans="1:24">
      <c r="A13" t="s">
        <v>48</v>
      </c>
      <c r="B13">
        <v>61</v>
      </c>
      <c r="C13">
        <v>82</v>
      </c>
      <c r="D13">
        <v>60.7</v>
      </c>
      <c r="E13">
        <v>60.71</v>
      </c>
      <c r="F13">
        <v>60.7</v>
      </c>
      <c r="G13">
        <v>60.71</v>
      </c>
      <c r="H13">
        <v>61.7</v>
      </c>
      <c r="I13">
        <v>61.7</v>
      </c>
      <c r="J13">
        <v>61.42</v>
      </c>
      <c r="K13">
        <v>60.71</v>
      </c>
      <c r="L13">
        <v>60.7</v>
      </c>
      <c r="M13">
        <v>60.7</v>
      </c>
      <c r="N13">
        <v>103.7</v>
      </c>
      <c r="O13">
        <v>60.71</v>
      </c>
      <c r="P13">
        <v>60.71</v>
      </c>
      <c r="Q13">
        <v>61</v>
      </c>
      <c r="R13">
        <v>60.708300000000001</v>
      </c>
      <c r="S13" s="7">
        <v>60.71</v>
      </c>
      <c r="T13">
        <v>60.71</v>
      </c>
      <c r="U13">
        <v>60.7</v>
      </c>
      <c r="V13">
        <v>60.708333333333336</v>
      </c>
      <c r="W13">
        <v>60.88</v>
      </c>
      <c r="X13">
        <v>60.71</v>
      </c>
    </row>
    <row r="14" spans="1:24">
      <c r="A14" t="s">
        <v>49</v>
      </c>
      <c r="B14">
        <v>60</v>
      </c>
      <c r="C14">
        <v>80</v>
      </c>
      <c r="D14">
        <v>59.93</v>
      </c>
      <c r="E14">
        <v>59.94</v>
      </c>
      <c r="F14">
        <v>59.93</v>
      </c>
      <c r="G14">
        <v>59.94</v>
      </c>
      <c r="H14">
        <v>60.93</v>
      </c>
      <c r="I14">
        <v>60.93</v>
      </c>
      <c r="J14">
        <v>60.61</v>
      </c>
      <c r="K14">
        <v>59.94</v>
      </c>
      <c r="L14">
        <v>59.9</v>
      </c>
      <c r="M14">
        <v>59.93</v>
      </c>
      <c r="N14">
        <v>102.38</v>
      </c>
      <c r="O14">
        <v>59.94</v>
      </c>
      <c r="P14">
        <v>59.94</v>
      </c>
      <c r="Q14">
        <v>60</v>
      </c>
      <c r="R14">
        <v>59.9375</v>
      </c>
      <c r="S14" s="7">
        <v>59.94</v>
      </c>
      <c r="T14">
        <v>59.94</v>
      </c>
      <c r="U14">
        <v>59.93</v>
      </c>
      <c r="V14">
        <v>59.9375</v>
      </c>
      <c r="W14">
        <v>60</v>
      </c>
      <c r="X14">
        <v>59.94</v>
      </c>
    </row>
    <row r="15" spans="1:24">
      <c r="A15" t="s">
        <v>50</v>
      </c>
      <c r="B15">
        <v>59</v>
      </c>
      <c r="C15">
        <v>78</v>
      </c>
      <c r="D15">
        <v>59.22</v>
      </c>
      <c r="E15">
        <v>59.23</v>
      </c>
      <c r="F15">
        <v>59.22</v>
      </c>
      <c r="G15">
        <v>59.23</v>
      </c>
      <c r="H15">
        <v>60.22</v>
      </c>
      <c r="I15">
        <v>60.22</v>
      </c>
      <c r="J15">
        <v>59.81</v>
      </c>
      <c r="K15">
        <v>59.23</v>
      </c>
      <c r="L15">
        <v>59.2</v>
      </c>
      <c r="M15">
        <v>59.22</v>
      </c>
      <c r="N15">
        <v>101.17</v>
      </c>
      <c r="O15">
        <v>59.23</v>
      </c>
      <c r="P15">
        <v>59.23</v>
      </c>
      <c r="Q15">
        <v>59</v>
      </c>
      <c r="R15">
        <v>59.229100000000003</v>
      </c>
      <c r="S15" s="7">
        <v>59.23</v>
      </c>
      <c r="T15">
        <v>59.23</v>
      </c>
      <c r="U15">
        <v>59.22</v>
      </c>
      <c r="V15">
        <v>59.229166666666657</v>
      </c>
      <c r="W15">
        <v>59.25</v>
      </c>
      <c r="X15">
        <v>59.23</v>
      </c>
    </row>
    <row r="16" spans="1:24">
      <c r="A16" t="s">
        <v>51</v>
      </c>
      <c r="B16">
        <v>58</v>
      </c>
      <c r="C16">
        <v>75</v>
      </c>
      <c r="D16">
        <v>58.13</v>
      </c>
      <c r="E16">
        <v>58.13</v>
      </c>
      <c r="F16">
        <v>58.13</v>
      </c>
      <c r="G16">
        <v>58.13</v>
      </c>
      <c r="H16">
        <v>59.13</v>
      </c>
      <c r="I16">
        <v>59.13</v>
      </c>
      <c r="J16">
        <v>58.64</v>
      </c>
      <c r="K16">
        <v>58.13</v>
      </c>
      <c r="L16">
        <v>58.1</v>
      </c>
      <c r="M16">
        <v>58.13</v>
      </c>
      <c r="N16">
        <v>99.3</v>
      </c>
      <c r="O16">
        <v>58.13</v>
      </c>
      <c r="P16">
        <v>58.13</v>
      </c>
      <c r="Q16">
        <v>58</v>
      </c>
      <c r="R16">
        <v>58.133299999999998</v>
      </c>
      <c r="S16" s="7">
        <v>58.13</v>
      </c>
      <c r="T16">
        <v>58.13</v>
      </c>
      <c r="U16">
        <v>57.72</v>
      </c>
      <c r="V16">
        <v>58.133333333333326</v>
      </c>
      <c r="W16">
        <v>58.38</v>
      </c>
      <c r="X16">
        <v>58.13</v>
      </c>
    </row>
    <row r="17" spans="1:24">
      <c r="A17" t="s">
        <v>52</v>
      </c>
      <c r="B17">
        <v>57</v>
      </c>
      <c r="C17">
        <v>73</v>
      </c>
      <c r="D17">
        <v>57.41</v>
      </c>
      <c r="E17">
        <v>57.41</v>
      </c>
      <c r="F17">
        <v>57.41</v>
      </c>
      <c r="G17">
        <v>57.41</v>
      </c>
      <c r="H17">
        <v>58.41</v>
      </c>
      <c r="I17">
        <v>58.41</v>
      </c>
      <c r="J17">
        <v>57.87</v>
      </c>
      <c r="K17">
        <v>57.41</v>
      </c>
      <c r="L17">
        <v>57.4</v>
      </c>
      <c r="M17">
        <v>57.41</v>
      </c>
      <c r="N17">
        <v>98.07</v>
      </c>
      <c r="O17">
        <v>57.41</v>
      </c>
      <c r="P17">
        <v>57.41</v>
      </c>
      <c r="Q17">
        <v>57</v>
      </c>
      <c r="R17">
        <v>57.412399999999998</v>
      </c>
      <c r="S17" s="7">
        <v>57.41</v>
      </c>
      <c r="T17">
        <v>57.41</v>
      </c>
      <c r="U17">
        <v>57.1</v>
      </c>
      <c r="V17">
        <v>57.412500000000001</v>
      </c>
      <c r="W17">
        <v>57.5</v>
      </c>
      <c r="X17">
        <v>57.41</v>
      </c>
    </row>
    <row r="18" spans="1:24">
      <c r="A18" t="s">
        <v>53</v>
      </c>
      <c r="B18">
        <v>56</v>
      </c>
      <c r="C18">
        <v>70</v>
      </c>
      <c r="D18">
        <v>56.54</v>
      </c>
      <c r="E18">
        <v>56.55</v>
      </c>
      <c r="F18">
        <v>56.54</v>
      </c>
      <c r="G18">
        <v>56.55</v>
      </c>
      <c r="H18">
        <v>57.54</v>
      </c>
      <c r="I18">
        <v>57.54</v>
      </c>
      <c r="J18">
        <v>56.75</v>
      </c>
      <c r="K18">
        <v>56.55</v>
      </c>
      <c r="L18">
        <v>56.6</v>
      </c>
      <c r="M18">
        <v>56.54</v>
      </c>
      <c r="N18">
        <v>96.59</v>
      </c>
      <c r="O18">
        <v>56.55</v>
      </c>
      <c r="P18">
        <v>56.55</v>
      </c>
      <c r="Q18">
        <v>56</v>
      </c>
      <c r="R18">
        <v>56.5458</v>
      </c>
      <c r="S18" s="7">
        <v>56.55</v>
      </c>
      <c r="T18">
        <v>56.55</v>
      </c>
      <c r="U18">
        <v>56.29</v>
      </c>
      <c r="V18">
        <v>56.545833333333334</v>
      </c>
      <c r="W18">
        <v>56.63</v>
      </c>
      <c r="X18">
        <v>56.55</v>
      </c>
    </row>
    <row r="19" spans="1:24">
      <c r="A19" t="s">
        <v>54</v>
      </c>
      <c r="B19">
        <v>55</v>
      </c>
      <c r="C19">
        <v>66</v>
      </c>
      <c r="D19">
        <v>55.4</v>
      </c>
      <c r="E19">
        <v>55.4</v>
      </c>
      <c r="F19">
        <v>55.4</v>
      </c>
      <c r="G19">
        <v>55.4</v>
      </c>
      <c r="H19">
        <v>56.4</v>
      </c>
      <c r="I19">
        <v>56.4</v>
      </c>
      <c r="J19">
        <v>55.31</v>
      </c>
      <c r="K19">
        <v>55.4</v>
      </c>
      <c r="L19">
        <v>55.4</v>
      </c>
      <c r="M19">
        <v>55.4</v>
      </c>
      <c r="N19">
        <v>94.64</v>
      </c>
      <c r="O19">
        <v>55.4</v>
      </c>
      <c r="P19">
        <v>55.4</v>
      </c>
      <c r="Q19">
        <v>55</v>
      </c>
      <c r="R19">
        <v>55.4041</v>
      </c>
      <c r="S19" s="7">
        <v>55.4</v>
      </c>
      <c r="T19">
        <v>55.4</v>
      </c>
      <c r="U19">
        <v>55.05</v>
      </c>
      <c r="V19">
        <v>55.404166666666669</v>
      </c>
      <c r="W19">
        <v>55.88</v>
      </c>
      <c r="X19">
        <v>55.4</v>
      </c>
    </row>
    <row r="20" spans="1:24">
      <c r="A20" t="s">
        <v>55</v>
      </c>
      <c r="B20">
        <v>54</v>
      </c>
      <c r="C20">
        <v>64</v>
      </c>
      <c r="D20">
        <v>54.7</v>
      </c>
      <c r="E20">
        <v>54.71</v>
      </c>
      <c r="F20">
        <v>54.7</v>
      </c>
      <c r="G20">
        <v>54.71</v>
      </c>
      <c r="H20">
        <v>55.7</v>
      </c>
      <c r="I20">
        <v>55.7</v>
      </c>
      <c r="J20">
        <v>54.62</v>
      </c>
      <c r="K20">
        <v>54.71</v>
      </c>
      <c r="L20">
        <v>54.7</v>
      </c>
      <c r="M20">
        <v>54.7</v>
      </c>
      <c r="N20">
        <v>93.45</v>
      </c>
      <c r="O20">
        <v>54.71</v>
      </c>
      <c r="P20">
        <v>54.71</v>
      </c>
      <c r="Q20">
        <v>54</v>
      </c>
      <c r="R20">
        <v>54.708300000000001</v>
      </c>
      <c r="S20" s="7">
        <v>54.71</v>
      </c>
      <c r="T20">
        <v>54.71</v>
      </c>
      <c r="U20">
        <v>54.33</v>
      </c>
      <c r="V20">
        <v>54.708333333333336</v>
      </c>
      <c r="W20">
        <v>54.75</v>
      </c>
      <c r="X20">
        <v>54.71</v>
      </c>
    </row>
    <row r="21" spans="1:24">
      <c r="A21" t="s">
        <v>56</v>
      </c>
      <c r="B21">
        <v>53</v>
      </c>
      <c r="C21">
        <v>61</v>
      </c>
      <c r="D21">
        <v>53.63</v>
      </c>
      <c r="E21">
        <v>53.64</v>
      </c>
      <c r="F21">
        <v>53.63</v>
      </c>
      <c r="G21">
        <v>53.64</v>
      </c>
      <c r="H21">
        <v>54.63</v>
      </c>
      <c r="I21">
        <v>54.63</v>
      </c>
      <c r="J21">
        <v>53.61</v>
      </c>
      <c r="K21">
        <v>53.64</v>
      </c>
      <c r="L21">
        <v>53.7</v>
      </c>
      <c r="M21">
        <v>53.63</v>
      </c>
      <c r="N21">
        <v>91.62</v>
      </c>
      <c r="O21">
        <v>53.64</v>
      </c>
      <c r="P21">
        <v>53.64</v>
      </c>
      <c r="Q21">
        <v>53</v>
      </c>
      <c r="R21">
        <v>53.635399999999997</v>
      </c>
      <c r="S21" s="7">
        <v>53.64</v>
      </c>
      <c r="T21">
        <v>53.64</v>
      </c>
      <c r="U21">
        <v>53.27</v>
      </c>
      <c r="V21">
        <v>53.635416666666671</v>
      </c>
      <c r="W21">
        <v>53.88</v>
      </c>
      <c r="X21">
        <v>53.64</v>
      </c>
    </row>
    <row r="22" spans="1:24">
      <c r="A22" t="s">
        <v>57</v>
      </c>
      <c r="B22">
        <v>52</v>
      </c>
      <c r="C22">
        <v>59</v>
      </c>
      <c r="D22">
        <v>52.92</v>
      </c>
      <c r="E22">
        <v>52.93</v>
      </c>
      <c r="F22">
        <v>52.92</v>
      </c>
      <c r="G22">
        <v>52.93</v>
      </c>
      <c r="H22">
        <v>53.92</v>
      </c>
      <c r="I22">
        <v>53.92</v>
      </c>
      <c r="J22">
        <v>52.95</v>
      </c>
      <c r="K22">
        <v>52.93</v>
      </c>
      <c r="L22">
        <v>52.9</v>
      </c>
      <c r="M22">
        <v>52.92</v>
      </c>
      <c r="N22">
        <v>90.41</v>
      </c>
      <c r="O22">
        <v>52.93</v>
      </c>
      <c r="P22">
        <v>52.93</v>
      </c>
      <c r="Q22">
        <v>52</v>
      </c>
      <c r="R22">
        <v>52.927</v>
      </c>
      <c r="S22" s="7">
        <v>52.93</v>
      </c>
      <c r="T22">
        <v>52.93</v>
      </c>
      <c r="U22">
        <v>52.63</v>
      </c>
      <c r="V22">
        <v>52.927083333333336</v>
      </c>
      <c r="W22">
        <v>53</v>
      </c>
      <c r="X22">
        <v>52.93</v>
      </c>
    </row>
    <row r="23" spans="1:24">
      <c r="A23" t="s">
        <v>58</v>
      </c>
      <c r="B23">
        <v>51</v>
      </c>
      <c r="C23">
        <v>56</v>
      </c>
      <c r="D23">
        <v>52</v>
      </c>
      <c r="E23">
        <v>52</v>
      </c>
      <c r="F23">
        <v>52</v>
      </c>
      <c r="G23">
        <v>52</v>
      </c>
      <c r="H23">
        <v>52.99</v>
      </c>
      <c r="I23">
        <v>52.99</v>
      </c>
      <c r="J23">
        <v>52</v>
      </c>
      <c r="K23">
        <v>52</v>
      </c>
      <c r="L23">
        <v>52</v>
      </c>
      <c r="M23">
        <v>52</v>
      </c>
      <c r="N23">
        <v>88.82</v>
      </c>
      <c r="O23">
        <v>52</v>
      </c>
      <c r="P23">
        <v>52</v>
      </c>
      <c r="Q23">
        <v>51</v>
      </c>
      <c r="R23">
        <v>51.999899999999997</v>
      </c>
      <c r="S23" s="7">
        <v>52</v>
      </c>
      <c r="T23">
        <v>52</v>
      </c>
      <c r="U23">
        <v>51.62</v>
      </c>
      <c r="V23">
        <v>52</v>
      </c>
      <c r="W23">
        <v>52.13</v>
      </c>
      <c r="X23">
        <v>52</v>
      </c>
    </row>
    <row r="24" spans="1:24">
      <c r="A24" t="s">
        <v>59</v>
      </c>
      <c r="B24">
        <v>50</v>
      </c>
      <c r="C24">
        <v>54</v>
      </c>
      <c r="D24">
        <v>51.23</v>
      </c>
      <c r="E24">
        <v>51.24</v>
      </c>
      <c r="F24">
        <v>51.23</v>
      </c>
      <c r="G24">
        <v>51.24</v>
      </c>
      <c r="H24">
        <v>52.23</v>
      </c>
      <c r="I24">
        <v>52.23</v>
      </c>
      <c r="J24">
        <v>51.38</v>
      </c>
      <c r="K24">
        <v>51.24</v>
      </c>
      <c r="L24">
        <v>51.3</v>
      </c>
      <c r="M24">
        <v>51.23</v>
      </c>
      <c r="N24">
        <v>87.52</v>
      </c>
      <c r="O24">
        <v>51.24</v>
      </c>
      <c r="P24">
        <v>51.24</v>
      </c>
      <c r="Q24">
        <v>50</v>
      </c>
      <c r="R24">
        <v>51.2395</v>
      </c>
      <c r="S24" s="7">
        <v>51.24</v>
      </c>
      <c r="T24">
        <v>51.24</v>
      </c>
      <c r="U24">
        <v>50.9</v>
      </c>
      <c r="V24">
        <v>51.239583333333343</v>
      </c>
      <c r="W24">
        <v>51.38</v>
      </c>
      <c r="X24">
        <v>51.24</v>
      </c>
    </row>
    <row r="25" spans="1:24">
      <c r="A25" t="s">
        <v>60</v>
      </c>
      <c r="B25">
        <v>49</v>
      </c>
      <c r="C25">
        <v>50</v>
      </c>
      <c r="D25">
        <v>49.93</v>
      </c>
      <c r="E25">
        <v>49.94</v>
      </c>
      <c r="F25">
        <v>49.93</v>
      </c>
      <c r="G25">
        <v>49.94</v>
      </c>
      <c r="H25">
        <v>50.93</v>
      </c>
      <c r="I25">
        <v>50.93</v>
      </c>
      <c r="J25">
        <v>50.18</v>
      </c>
      <c r="K25">
        <v>49.94</v>
      </c>
      <c r="L25">
        <v>50</v>
      </c>
      <c r="M25">
        <v>49.93</v>
      </c>
      <c r="N25">
        <v>85.3</v>
      </c>
      <c r="O25">
        <v>49.94</v>
      </c>
      <c r="P25">
        <v>49.94</v>
      </c>
      <c r="Q25">
        <v>49</v>
      </c>
      <c r="R25">
        <v>49.937399999999997</v>
      </c>
      <c r="S25" s="7">
        <v>49.94</v>
      </c>
      <c r="T25">
        <v>49.94</v>
      </c>
      <c r="U25">
        <v>49.63</v>
      </c>
      <c r="V25">
        <v>49.9375</v>
      </c>
      <c r="W25">
        <v>50.13</v>
      </c>
      <c r="X25">
        <v>49.94</v>
      </c>
    </row>
    <row r="26" spans="1:24">
      <c r="A26" t="s">
        <v>61</v>
      </c>
      <c r="B26">
        <v>48</v>
      </c>
      <c r="C26">
        <v>46</v>
      </c>
      <c r="D26">
        <v>48.62</v>
      </c>
      <c r="E26">
        <v>48.63</v>
      </c>
      <c r="F26">
        <v>48.62</v>
      </c>
      <c r="G26">
        <v>48.63</v>
      </c>
      <c r="H26">
        <v>49.52</v>
      </c>
      <c r="I26">
        <v>49.52</v>
      </c>
      <c r="J26">
        <v>49.02</v>
      </c>
      <c r="K26">
        <v>48.63</v>
      </c>
      <c r="L26">
        <v>48.6</v>
      </c>
      <c r="M26">
        <v>48.62</v>
      </c>
      <c r="N26">
        <v>83.06</v>
      </c>
      <c r="O26">
        <v>48.63</v>
      </c>
      <c r="P26">
        <v>48.63</v>
      </c>
      <c r="Q26">
        <v>48</v>
      </c>
      <c r="R26">
        <v>48.624899999999997</v>
      </c>
      <c r="S26" s="7">
        <v>48.63</v>
      </c>
      <c r="T26">
        <v>48.63</v>
      </c>
      <c r="U26">
        <v>48.29</v>
      </c>
      <c r="V26">
        <v>48.625000000000007</v>
      </c>
      <c r="W26">
        <v>48.88</v>
      </c>
      <c r="X26">
        <v>48.63</v>
      </c>
    </row>
    <row r="27" spans="1:24">
      <c r="A27" t="s">
        <v>62</v>
      </c>
      <c r="B27">
        <v>47</v>
      </c>
      <c r="C27">
        <v>43</v>
      </c>
      <c r="D27">
        <v>47.55</v>
      </c>
      <c r="E27">
        <v>47.56</v>
      </c>
      <c r="F27">
        <v>47.55</v>
      </c>
      <c r="G27">
        <v>47.56</v>
      </c>
      <c r="H27">
        <v>48.25</v>
      </c>
      <c r="I27">
        <v>48.25</v>
      </c>
      <c r="J27">
        <v>48.16</v>
      </c>
      <c r="K27">
        <v>47.56</v>
      </c>
      <c r="L27">
        <v>47.6</v>
      </c>
      <c r="M27">
        <v>47.55</v>
      </c>
      <c r="N27">
        <v>81.239999999999995</v>
      </c>
      <c r="O27">
        <v>47.56</v>
      </c>
      <c r="P27">
        <v>47.56</v>
      </c>
      <c r="Q27">
        <v>47</v>
      </c>
      <c r="R27">
        <v>47.558300000000003</v>
      </c>
      <c r="S27" s="7">
        <v>47.56</v>
      </c>
      <c r="T27">
        <v>47.56</v>
      </c>
      <c r="U27">
        <v>47.17</v>
      </c>
      <c r="V27">
        <v>47.558333333333337</v>
      </c>
      <c r="W27">
        <v>47.75</v>
      </c>
      <c r="X27">
        <v>47.56</v>
      </c>
    </row>
    <row r="28" spans="1:24">
      <c r="A28" t="s">
        <v>63</v>
      </c>
      <c r="B28">
        <v>46</v>
      </c>
      <c r="C28">
        <v>40</v>
      </c>
      <c r="D28">
        <v>46.5</v>
      </c>
      <c r="E28">
        <v>46.5</v>
      </c>
      <c r="F28">
        <v>46.5</v>
      </c>
      <c r="G28">
        <v>46.5</v>
      </c>
      <c r="H28">
        <v>46.99</v>
      </c>
      <c r="I28">
        <v>46.99</v>
      </c>
      <c r="J28">
        <v>47.31</v>
      </c>
      <c r="K28">
        <v>46.5</v>
      </c>
      <c r="L28">
        <v>46.5</v>
      </c>
      <c r="M28">
        <v>46.5</v>
      </c>
      <c r="N28">
        <v>79.430000000000007</v>
      </c>
      <c r="O28">
        <v>46.5</v>
      </c>
      <c r="P28">
        <v>46.5</v>
      </c>
      <c r="Q28">
        <v>46</v>
      </c>
      <c r="R28">
        <v>46.504100000000001</v>
      </c>
      <c r="S28" s="7">
        <v>46.5</v>
      </c>
      <c r="T28">
        <v>46.5</v>
      </c>
      <c r="U28">
        <v>46.16</v>
      </c>
      <c r="V28">
        <v>46.504166666666663</v>
      </c>
      <c r="W28">
        <v>46.5</v>
      </c>
      <c r="X28">
        <v>46.5</v>
      </c>
    </row>
    <row r="29" spans="1:24">
      <c r="A29" t="s">
        <v>64</v>
      </c>
      <c r="B29">
        <v>45</v>
      </c>
      <c r="C29">
        <v>37</v>
      </c>
      <c r="D29">
        <v>45.47</v>
      </c>
      <c r="E29">
        <v>45.48</v>
      </c>
      <c r="F29">
        <v>45.47</v>
      </c>
      <c r="G29">
        <v>45.48</v>
      </c>
      <c r="H29">
        <v>45.77</v>
      </c>
      <c r="I29">
        <v>45.77</v>
      </c>
      <c r="J29">
        <v>46.46</v>
      </c>
      <c r="K29">
        <v>45.48</v>
      </c>
      <c r="L29">
        <v>45.5</v>
      </c>
      <c r="M29">
        <v>45.47</v>
      </c>
      <c r="N29">
        <v>77.680000000000007</v>
      </c>
      <c r="O29">
        <v>45.48</v>
      </c>
      <c r="P29">
        <v>45.48</v>
      </c>
      <c r="Q29">
        <v>45</v>
      </c>
      <c r="R29">
        <v>45.479100000000003</v>
      </c>
      <c r="S29" s="7">
        <v>45.48</v>
      </c>
      <c r="T29">
        <v>45.48</v>
      </c>
      <c r="U29">
        <v>45.1</v>
      </c>
      <c r="V29">
        <v>45.479166666666664</v>
      </c>
      <c r="W29">
        <v>45.63</v>
      </c>
      <c r="X29">
        <v>45.48</v>
      </c>
    </row>
    <row r="30" spans="1:24">
      <c r="A30" t="s">
        <v>65</v>
      </c>
      <c r="B30">
        <v>44</v>
      </c>
      <c r="C30">
        <v>34</v>
      </c>
      <c r="D30">
        <v>44.37</v>
      </c>
      <c r="E30">
        <v>44.38</v>
      </c>
      <c r="F30">
        <v>44.37</v>
      </c>
      <c r="G30">
        <v>44.38</v>
      </c>
      <c r="H30">
        <v>44.62</v>
      </c>
      <c r="I30">
        <v>44.62</v>
      </c>
      <c r="J30">
        <v>45.58</v>
      </c>
      <c r="K30">
        <v>44.38</v>
      </c>
      <c r="L30">
        <v>44.4</v>
      </c>
      <c r="M30">
        <v>44.37</v>
      </c>
      <c r="N30">
        <v>75.8</v>
      </c>
      <c r="O30">
        <v>44.38</v>
      </c>
      <c r="P30">
        <v>44.38</v>
      </c>
      <c r="Q30">
        <v>44</v>
      </c>
      <c r="R30">
        <v>44.374899999999997</v>
      </c>
      <c r="S30" s="7">
        <v>44.38</v>
      </c>
      <c r="T30">
        <v>44.38</v>
      </c>
      <c r="U30">
        <v>44.03</v>
      </c>
      <c r="V30">
        <v>44.375000000000007</v>
      </c>
      <c r="W30">
        <v>44.38</v>
      </c>
      <c r="X30">
        <v>44.38</v>
      </c>
    </row>
    <row r="31" spans="1:24">
      <c r="A31" t="s">
        <v>66</v>
      </c>
      <c r="B31">
        <v>43</v>
      </c>
      <c r="C31">
        <v>31</v>
      </c>
      <c r="D31">
        <v>43.36</v>
      </c>
      <c r="E31">
        <v>43.37</v>
      </c>
      <c r="F31">
        <v>43.36</v>
      </c>
      <c r="G31">
        <v>43.37</v>
      </c>
      <c r="H31">
        <v>43.46</v>
      </c>
      <c r="I31">
        <v>43.46</v>
      </c>
      <c r="J31">
        <v>44.69</v>
      </c>
      <c r="K31">
        <v>43.37</v>
      </c>
      <c r="L31">
        <v>43.4</v>
      </c>
      <c r="M31">
        <v>43.36</v>
      </c>
      <c r="N31">
        <v>74.08</v>
      </c>
      <c r="O31">
        <v>43.37</v>
      </c>
      <c r="P31">
        <v>43.37</v>
      </c>
      <c r="Q31">
        <v>43</v>
      </c>
      <c r="R31">
        <v>43.366599999999998</v>
      </c>
      <c r="S31" s="7">
        <v>43.37</v>
      </c>
      <c r="T31">
        <v>43.37</v>
      </c>
      <c r="U31">
        <v>43.05</v>
      </c>
      <c r="V31">
        <v>43.366666666666674</v>
      </c>
      <c r="W31">
        <v>43.5</v>
      </c>
      <c r="X31">
        <v>43.37</v>
      </c>
    </row>
    <row r="32" spans="1:24">
      <c r="A32" t="s">
        <v>67</v>
      </c>
      <c r="B32">
        <v>42</v>
      </c>
      <c r="C32">
        <v>26</v>
      </c>
      <c r="D32">
        <v>41.93</v>
      </c>
      <c r="E32">
        <v>41.93</v>
      </c>
      <c r="F32">
        <v>41.93</v>
      </c>
      <c r="G32">
        <v>41.93</v>
      </c>
      <c r="H32">
        <v>41.93</v>
      </c>
      <c r="I32">
        <v>41.93</v>
      </c>
      <c r="J32">
        <v>43.1</v>
      </c>
      <c r="K32">
        <v>41.93</v>
      </c>
      <c r="L32">
        <v>41.9</v>
      </c>
      <c r="M32">
        <v>41.93</v>
      </c>
      <c r="N32">
        <v>71.63</v>
      </c>
      <c r="O32">
        <v>41.93</v>
      </c>
      <c r="P32">
        <v>41.93</v>
      </c>
      <c r="Q32">
        <v>42</v>
      </c>
      <c r="R32">
        <v>41.933300000000003</v>
      </c>
      <c r="S32" s="7">
        <v>41.93</v>
      </c>
      <c r="T32">
        <v>41.93</v>
      </c>
      <c r="U32">
        <v>41.36</v>
      </c>
      <c r="V32">
        <v>41.933333333333337</v>
      </c>
      <c r="W32">
        <v>42</v>
      </c>
      <c r="X32">
        <v>41.93</v>
      </c>
    </row>
    <row r="33" spans="1:24">
      <c r="A33" t="s">
        <v>68</v>
      </c>
      <c r="B33">
        <v>41</v>
      </c>
      <c r="C33">
        <v>21</v>
      </c>
      <c r="D33">
        <v>40.479999999999997</v>
      </c>
      <c r="E33">
        <v>40.49</v>
      </c>
      <c r="F33">
        <v>40.479999999999997</v>
      </c>
      <c r="G33">
        <v>40.49</v>
      </c>
      <c r="H33">
        <v>40.479999999999997</v>
      </c>
      <c r="I33">
        <v>40.479999999999997</v>
      </c>
      <c r="J33">
        <v>41.34</v>
      </c>
      <c r="K33">
        <v>40.49</v>
      </c>
      <c r="L33">
        <v>40.5</v>
      </c>
      <c r="M33">
        <v>40.479999999999997</v>
      </c>
      <c r="N33">
        <v>69.16</v>
      </c>
      <c r="O33">
        <v>40.49</v>
      </c>
      <c r="P33">
        <v>40.49</v>
      </c>
      <c r="Q33">
        <v>41</v>
      </c>
      <c r="R33">
        <v>40.4895</v>
      </c>
      <c r="S33" s="7">
        <v>40.49</v>
      </c>
      <c r="T33">
        <v>40.49</v>
      </c>
      <c r="U33">
        <v>39.840000000000003</v>
      </c>
      <c r="V33">
        <v>40.489583333333336</v>
      </c>
      <c r="W33">
        <v>40.880000000000003</v>
      </c>
      <c r="X33">
        <v>40.49</v>
      </c>
    </row>
    <row r="34" spans="1:24">
      <c r="A34" t="s">
        <v>69</v>
      </c>
      <c r="B34">
        <v>40</v>
      </c>
      <c r="C34">
        <v>18</v>
      </c>
      <c r="D34">
        <v>39.53</v>
      </c>
      <c r="E34">
        <v>39.53</v>
      </c>
      <c r="F34">
        <v>39.53</v>
      </c>
      <c r="G34">
        <v>39.53</v>
      </c>
      <c r="H34">
        <v>39.53</v>
      </c>
      <c r="I34">
        <v>39.53</v>
      </c>
      <c r="J34">
        <v>40.17</v>
      </c>
      <c r="K34">
        <v>39.53</v>
      </c>
      <c r="L34">
        <v>39.5</v>
      </c>
      <c r="M34">
        <v>39.53</v>
      </c>
      <c r="N34">
        <v>67.52</v>
      </c>
      <c r="O34">
        <v>39.53</v>
      </c>
      <c r="P34">
        <v>39.53</v>
      </c>
      <c r="Q34">
        <v>40</v>
      </c>
      <c r="R34">
        <v>39.531199999999998</v>
      </c>
      <c r="S34" s="7">
        <v>39.53</v>
      </c>
      <c r="T34">
        <v>39.53</v>
      </c>
      <c r="U34">
        <v>38.869999999999997</v>
      </c>
      <c r="V34">
        <v>39.53125</v>
      </c>
      <c r="W34">
        <v>39.630000000000003</v>
      </c>
      <c r="X34">
        <v>39.53</v>
      </c>
    </row>
    <row r="35" spans="1:24">
      <c r="A35" t="s">
        <v>70</v>
      </c>
      <c r="B35">
        <v>39</v>
      </c>
      <c r="C35">
        <v>15</v>
      </c>
      <c r="D35">
        <v>38.520000000000003</v>
      </c>
      <c r="E35">
        <v>38.53</v>
      </c>
      <c r="F35">
        <v>38.520000000000003</v>
      </c>
      <c r="G35">
        <v>38.53</v>
      </c>
      <c r="H35">
        <v>38.520000000000003</v>
      </c>
      <c r="I35">
        <v>38.520000000000003</v>
      </c>
      <c r="J35">
        <v>38.89</v>
      </c>
      <c r="K35">
        <v>38.53</v>
      </c>
      <c r="L35">
        <v>38.5</v>
      </c>
      <c r="M35">
        <v>38.520000000000003</v>
      </c>
      <c r="N35">
        <v>65.81</v>
      </c>
      <c r="O35">
        <v>38.53</v>
      </c>
      <c r="P35">
        <v>38.53</v>
      </c>
      <c r="Q35">
        <v>39</v>
      </c>
      <c r="R35">
        <v>38.5291</v>
      </c>
      <c r="S35" s="7">
        <v>38.53</v>
      </c>
      <c r="T35">
        <v>38.53</v>
      </c>
      <c r="U35">
        <v>37.81</v>
      </c>
      <c r="V35">
        <v>38.529166666666669</v>
      </c>
      <c r="W35">
        <v>38.630000000000003</v>
      </c>
      <c r="X35">
        <v>38.53</v>
      </c>
    </row>
    <row r="36" spans="1:24">
      <c r="A36" t="s">
        <v>71</v>
      </c>
      <c r="B36">
        <v>38</v>
      </c>
      <c r="C36">
        <v>12</v>
      </c>
      <c r="D36">
        <v>37.43</v>
      </c>
      <c r="E36">
        <v>37.44</v>
      </c>
      <c r="F36">
        <v>37.43</v>
      </c>
      <c r="G36">
        <v>37.44</v>
      </c>
      <c r="H36">
        <v>37.43</v>
      </c>
      <c r="I36">
        <v>37.43</v>
      </c>
      <c r="J36">
        <v>37.49</v>
      </c>
      <c r="K36">
        <v>37.44</v>
      </c>
      <c r="L36">
        <v>37.4</v>
      </c>
      <c r="M36">
        <v>37.43</v>
      </c>
      <c r="N36">
        <v>63.95</v>
      </c>
      <c r="O36">
        <v>37.44</v>
      </c>
      <c r="P36">
        <v>37.44</v>
      </c>
      <c r="Q36">
        <v>38</v>
      </c>
      <c r="R36">
        <v>37.437399999999997</v>
      </c>
      <c r="S36" s="7">
        <v>37.44</v>
      </c>
      <c r="T36">
        <v>37.44</v>
      </c>
      <c r="U36">
        <v>36.65</v>
      </c>
      <c r="V36">
        <v>37.4375</v>
      </c>
      <c r="W36">
        <v>37.880000000000003</v>
      </c>
      <c r="X36">
        <v>37.44</v>
      </c>
    </row>
    <row r="37" spans="1:24">
      <c r="A37" t="s">
        <v>72</v>
      </c>
      <c r="B37">
        <v>37</v>
      </c>
      <c r="C37">
        <v>9</v>
      </c>
      <c r="D37">
        <v>36.25</v>
      </c>
      <c r="E37">
        <v>36.25</v>
      </c>
      <c r="F37">
        <v>36.25</v>
      </c>
      <c r="G37">
        <v>36.25</v>
      </c>
      <c r="H37">
        <v>36.24</v>
      </c>
      <c r="I37">
        <v>36.24</v>
      </c>
      <c r="J37">
        <v>36.479999999999997</v>
      </c>
      <c r="K37">
        <v>36.25</v>
      </c>
      <c r="L37">
        <v>36.299999999999997</v>
      </c>
      <c r="M37">
        <v>36.25</v>
      </c>
      <c r="N37">
        <v>61.92</v>
      </c>
      <c r="O37">
        <v>36.25</v>
      </c>
      <c r="P37">
        <v>36.25</v>
      </c>
      <c r="Q37">
        <v>37</v>
      </c>
      <c r="R37">
        <v>36.249899999999997</v>
      </c>
      <c r="S37" s="7">
        <v>36.25</v>
      </c>
      <c r="T37">
        <v>36.25</v>
      </c>
      <c r="U37">
        <v>35.39</v>
      </c>
      <c r="V37">
        <v>36.25</v>
      </c>
      <c r="W37">
        <v>36.380000000000003</v>
      </c>
      <c r="X37">
        <v>36.25</v>
      </c>
    </row>
    <row r="38" spans="1:24">
      <c r="A38" t="s">
        <v>73</v>
      </c>
      <c r="B38">
        <v>36</v>
      </c>
      <c r="C38">
        <v>7</v>
      </c>
      <c r="D38">
        <v>35.39</v>
      </c>
      <c r="E38">
        <v>35.4</v>
      </c>
      <c r="F38">
        <v>35.39</v>
      </c>
      <c r="G38">
        <v>35.4</v>
      </c>
      <c r="H38">
        <v>35.39</v>
      </c>
      <c r="I38">
        <v>35.39</v>
      </c>
      <c r="J38">
        <v>35.39</v>
      </c>
      <c r="K38">
        <v>35.4</v>
      </c>
      <c r="L38">
        <v>35.4</v>
      </c>
      <c r="M38">
        <v>35.39</v>
      </c>
      <c r="N38">
        <v>60.46</v>
      </c>
      <c r="O38">
        <v>35.4</v>
      </c>
      <c r="P38">
        <v>35.4</v>
      </c>
      <c r="Q38">
        <v>36</v>
      </c>
      <c r="R38">
        <v>35.395800000000001</v>
      </c>
      <c r="S38" s="7">
        <v>35.4</v>
      </c>
      <c r="T38">
        <v>35.4</v>
      </c>
      <c r="U38">
        <v>34.54</v>
      </c>
      <c r="V38">
        <v>35.395833333333336</v>
      </c>
      <c r="W38">
        <v>35.380000000000003</v>
      </c>
      <c r="X38">
        <v>35.4</v>
      </c>
    </row>
    <row r="39" spans="1:24">
      <c r="A39" t="s">
        <v>74</v>
      </c>
      <c r="B39">
        <v>35</v>
      </c>
      <c r="C39">
        <v>4</v>
      </c>
      <c r="D39">
        <v>34.119999999999997</v>
      </c>
      <c r="E39">
        <v>34.130000000000003</v>
      </c>
      <c r="F39">
        <v>34.119999999999997</v>
      </c>
      <c r="G39">
        <v>34.130000000000003</v>
      </c>
      <c r="H39">
        <v>34.119999999999997</v>
      </c>
      <c r="I39">
        <v>34.119999999999997</v>
      </c>
      <c r="J39">
        <v>33.619999999999997</v>
      </c>
      <c r="K39">
        <v>34.130000000000003</v>
      </c>
      <c r="L39">
        <v>34.1</v>
      </c>
      <c r="M39">
        <v>34.119999999999997</v>
      </c>
      <c r="N39">
        <v>58.29</v>
      </c>
      <c r="O39">
        <v>34.130000000000003</v>
      </c>
      <c r="P39">
        <v>34.130000000000003</v>
      </c>
      <c r="Q39">
        <v>35</v>
      </c>
      <c r="R39">
        <v>34.124899999999997</v>
      </c>
      <c r="S39" s="7">
        <v>34.130000000000003</v>
      </c>
      <c r="T39">
        <v>34.130000000000003</v>
      </c>
      <c r="U39">
        <v>32.75</v>
      </c>
      <c r="V39">
        <v>34.104166666666664</v>
      </c>
      <c r="W39">
        <v>34.380000000000003</v>
      </c>
      <c r="X39">
        <v>34.130000000000003</v>
      </c>
    </row>
    <row r="40" spans="1:24">
      <c r="A40" t="s">
        <v>75</v>
      </c>
      <c r="B40">
        <v>34</v>
      </c>
      <c r="C40">
        <v>2</v>
      </c>
      <c r="D40">
        <v>32.75</v>
      </c>
      <c r="E40">
        <v>32.75</v>
      </c>
      <c r="F40">
        <v>32.75</v>
      </c>
      <c r="G40">
        <v>32.75</v>
      </c>
      <c r="H40">
        <v>32.75</v>
      </c>
      <c r="I40">
        <v>32.75</v>
      </c>
      <c r="J40">
        <v>32.340000000000003</v>
      </c>
      <c r="K40">
        <v>32.75</v>
      </c>
      <c r="L40">
        <v>32.5</v>
      </c>
      <c r="M40">
        <v>32.75</v>
      </c>
      <c r="N40">
        <v>55.94</v>
      </c>
      <c r="O40">
        <v>32.75</v>
      </c>
      <c r="P40">
        <v>32.75</v>
      </c>
      <c r="Q40">
        <v>34</v>
      </c>
      <c r="R40">
        <v>32.75</v>
      </c>
      <c r="S40" s="7">
        <v>32.75</v>
      </c>
      <c r="T40">
        <v>32.75</v>
      </c>
      <c r="U40">
        <v>29.62</v>
      </c>
      <c r="V40">
        <v>32.625</v>
      </c>
      <c r="W40">
        <v>33.130000000000003</v>
      </c>
      <c r="X40">
        <v>32.75</v>
      </c>
    </row>
    <row r="41" spans="1:24">
      <c r="A41" t="s">
        <v>76</v>
      </c>
      <c r="B41">
        <v>33</v>
      </c>
      <c r="C41">
        <v>1</v>
      </c>
      <c r="D41">
        <v>31.5</v>
      </c>
      <c r="E41">
        <v>31.5</v>
      </c>
      <c r="F41">
        <v>31.5</v>
      </c>
      <c r="G41">
        <v>31.5</v>
      </c>
      <c r="H41">
        <v>31.5</v>
      </c>
      <c r="I41">
        <v>31.5</v>
      </c>
      <c r="J41">
        <v>31.66</v>
      </c>
      <c r="K41">
        <v>31.5</v>
      </c>
      <c r="L41">
        <v>30.6</v>
      </c>
      <c r="M41">
        <v>31.5</v>
      </c>
      <c r="N41">
        <v>53.81</v>
      </c>
      <c r="O41">
        <v>31.5</v>
      </c>
      <c r="P41">
        <v>31.5</v>
      </c>
      <c r="Q41">
        <v>33</v>
      </c>
      <c r="R41">
        <v>31.5</v>
      </c>
      <c r="S41" s="7">
        <v>31.5</v>
      </c>
      <c r="T41">
        <v>31.5</v>
      </c>
      <c r="U41">
        <v>0</v>
      </c>
      <c r="V41">
        <v>31.0625</v>
      </c>
      <c r="W41">
        <v>32.130000000000003</v>
      </c>
      <c r="X41">
        <v>31.5</v>
      </c>
    </row>
    <row r="42" spans="1:24">
      <c r="A42" t="s">
        <v>77</v>
      </c>
      <c r="B42">
        <v>32</v>
      </c>
      <c r="C42">
        <v>1</v>
      </c>
      <c r="D42">
        <v>30.56</v>
      </c>
      <c r="E42">
        <v>31.5</v>
      </c>
      <c r="F42">
        <v>31.5</v>
      </c>
      <c r="G42">
        <v>31.5</v>
      </c>
      <c r="H42">
        <v>31.5</v>
      </c>
      <c r="I42">
        <v>31.5</v>
      </c>
      <c r="J42">
        <v>31.66</v>
      </c>
      <c r="K42">
        <v>31.5</v>
      </c>
      <c r="L42">
        <v>30.6</v>
      </c>
      <c r="M42">
        <v>31.5</v>
      </c>
      <c r="N42">
        <v>53.81</v>
      </c>
      <c r="O42">
        <v>31.5</v>
      </c>
      <c r="P42">
        <v>31.5</v>
      </c>
      <c r="Q42">
        <v>32</v>
      </c>
      <c r="R42">
        <v>31.5</v>
      </c>
      <c r="S42" s="7">
        <v>31.5</v>
      </c>
      <c r="T42">
        <v>31.5</v>
      </c>
      <c r="U42">
        <v>0</v>
      </c>
      <c r="V42">
        <v>31.0625</v>
      </c>
      <c r="W42">
        <v>32.130000000000003</v>
      </c>
      <c r="X42">
        <v>31.5</v>
      </c>
    </row>
    <row r="43" spans="1:24">
      <c r="A43" t="s">
        <v>78</v>
      </c>
      <c r="B43">
        <v>31</v>
      </c>
      <c r="C43">
        <v>0</v>
      </c>
      <c r="D43">
        <v>29.62</v>
      </c>
      <c r="E43">
        <v>29.63</v>
      </c>
      <c r="F43">
        <v>29.62</v>
      </c>
      <c r="G43">
        <v>29.63</v>
      </c>
      <c r="H43">
        <v>29.62</v>
      </c>
      <c r="I43">
        <v>29.62</v>
      </c>
      <c r="J43">
        <v>30.96</v>
      </c>
      <c r="K43">
        <v>29.63</v>
      </c>
      <c r="L43">
        <v>26.9</v>
      </c>
      <c r="M43">
        <v>29.62</v>
      </c>
      <c r="N43">
        <v>0</v>
      </c>
      <c r="O43">
        <v>29.63</v>
      </c>
      <c r="P43">
        <v>29.63</v>
      </c>
      <c r="Q43">
        <v>31</v>
      </c>
      <c r="R43">
        <v>29.625</v>
      </c>
      <c r="S43" s="7">
        <v>29.63</v>
      </c>
      <c r="T43">
        <v>29.63</v>
      </c>
      <c r="U43">
        <v>0</v>
      </c>
      <c r="V43">
        <v>29.625</v>
      </c>
      <c r="W43">
        <v>30.25</v>
      </c>
      <c r="X43">
        <v>30.5</v>
      </c>
    </row>
    <row r="44" spans="1:24">
      <c r="A44" t="s">
        <v>79</v>
      </c>
      <c r="B44">
        <v>71</v>
      </c>
      <c r="C44">
        <v>100</v>
      </c>
      <c r="D44">
        <v>70.25</v>
      </c>
      <c r="E44">
        <v>70.25</v>
      </c>
      <c r="F44">
        <v>70.25</v>
      </c>
      <c r="G44">
        <v>70.25</v>
      </c>
      <c r="H44">
        <v>71.25</v>
      </c>
      <c r="I44">
        <v>71.25</v>
      </c>
      <c r="J44">
        <v>68.819999999999993</v>
      </c>
      <c r="K44">
        <v>71.09</v>
      </c>
      <c r="L44">
        <v>70.3</v>
      </c>
      <c r="M44">
        <v>70.25</v>
      </c>
      <c r="N44">
        <v>120</v>
      </c>
      <c r="O44">
        <v>70.25</v>
      </c>
      <c r="P44">
        <v>70.75</v>
      </c>
      <c r="Q44">
        <v>71</v>
      </c>
      <c r="R44">
        <v>70.25</v>
      </c>
      <c r="S44" s="7">
        <v>70.25</v>
      </c>
      <c r="T44">
        <v>70.25</v>
      </c>
      <c r="U44">
        <v>70.25</v>
      </c>
      <c r="V44">
        <v>70.6875</v>
      </c>
      <c r="W44">
        <v>70.25</v>
      </c>
      <c r="X44">
        <v>70.25</v>
      </c>
    </row>
    <row r="45" spans="1:24">
      <c r="A45" t="s">
        <v>80</v>
      </c>
      <c r="B45">
        <v>69</v>
      </c>
      <c r="C45">
        <v>99</v>
      </c>
      <c r="D45">
        <v>69.5</v>
      </c>
      <c r="E45">
        <v>69.22</v>
      </c>
      <c r="F45">
        <v>69.5</v>
      </c>
      <c r="G45">
        <v>69.5</v>
      </c>
      <c r="H45">
        <v>70.5</v>
      </c>
      <c r="I45">
        <v>70.5</v>
      </c>
      <c r="J45">
        <v>68.42</v>
      </c>
      <c r="K45">
        <v>69.5</v>
      </c>
      <c r="L45">
        <v>69.5</v>
      </c>
      <c r="M45">
        <v>69.5</v>
      </c>
      <c r="N45">
        <v>118.72</v>
      </c>
      <c r="O45">
        <v>69.5</v>
      </c>
      <c r="P45">
        <v>69.5</v>
      </c>
      <c r="Q45">
        <v>69</v>
      </c>
      <c r="R45">
        <v>69.5</v>
      </c>
      <c r="S45" s="7">
        <v>69.22</v>
      </c>
      <c r="T45">
        <v>69.5</v>
      </c>
      <c r="U45">
        <v>69.5</v>
      </c>
      <c r="V45">
        <v>69.375</v>
      </c>
      <c r="W45">
        <v>69.88</v>
      </c>
      <c r="X45">
        <v>69.5</v>
      </c>
    </row>
    <row r="46" spans="1:24">
      <c r="A46" t="s">
        <v>81</v>
      </c>
      <c r="B46">
        <v>68</v>
      </c>
      <c r="C46">
        <v>98</v>
      </c>
      <c r="D46">
        <v>68.12</v>
      </c>
      <c r="E46">
        <v>68.08</v>
      </c>
      <c r="F46">
        <v>68.12</v>
      </c>
      <c r="G46">
        <v>68.13</v>
      </c>
      <c r="H46">
        <v>69.12</v>
      </c>
      <c r="I46">
        <v>69.12</v>
      </c>
      <c r="J46">
        <v>68.02</v>
      </c>
      <c r="K46">
        <v>68.13</v>
      </c>
      <c r="L46">
        <v>68.099999999999994</v>
      </c>
      <c r="M46">
        <v>68.12</v>
      </c>
      <c r="N46">
        <v>116.05</v>
      </c>
      <c r="O46">
        <v>68.13</v>
      </c>
      <c r="P46">
        <v>68.13</v>
      </c>
      <c r="Q46">
        <v>68</v>
      </c>
      <c r="R46">
        <v>68.125</v>
      </c>
      <c r="S46" s="7">
        <v>68.08</v>
      </c>
      <c r="T46">
        <v>68.13</v>
      </c>
      <c r="U46">
        <v>68.12</v>
      </c>
      <c r="V46">
        <v>68.0625</v>
      </c>
      <c r="W46">
        <v>68.63</v>
      </c>
      <c r="X46">
        <v>68.13</v>
      </c>
    </row>
    <row r="47" spans="1:24">
      <c r="A47" t="s">
        <v>82</v>
      </c>
      <c r="B47">
        <v>67</v>
      </c>
      <c r="C47">
        <v>97</v>
      </c>
      <c r="D47">
        <v>67.180000000000007</v>
      </c>
      <c r="E47">
        <v>67.19</v>
      </c>
      <c r="F47">
        <v>67.180000000000007</v>
      </c>
      <c r="G47">
        <v>67.19</v>
      </c>
      <c r="H47">
        <v>68.180000000000007</v>
      </c>
      <c r="I47">
        <v>68.180000000000007</v>
      </c>
      <c r="J47">
        <v>67.61</v>
      </c>
      <c r="K47">
        <v>67.19</v>
      </c>
      <c r="L47">
        <v>67.099999999999994</v>
      </c>
      <c r="M47">
        <v>67.180000000000007</v>
      </c>
      <c r="N47">
        <v>114.77</v>
      </c>
      <c r="O47">
        <v>67.19</v>
      </c>
      <c r="P47">
        <v>67.19</v>
      </c>
      <c r="Q47">
        <v>67</v>
      </c>
      <c r="R47">
        <v>67.1875</v>
      </c>
      <c r="S47" s="7">
        <v>67.19</v>
      </c>
      <c r="T47">
        <v>67.19</v>
      </c>
      <c r="U47">
        <v>67.180000000000007</v>
      </c>
      <c r="V47">
        <v>67.15625</v>
      </c>
      <c r="W47">
        <v>67.5</v>
      </c>
      <c r="X47">
        <v>67.19</v>
      </c>
    </row>
    <row r="48" spans="1:24">
      <c r="A48" t="s">
        <v>83</v>
      </c>
      <c r="B48">
        <v>66</v>
      </c>
      <c r="C48">
        <v>95</v>
      </c>
      <c r="D48">
        <v>65.95</v>
      </c>
      <c r="E48">
        <v>65.959999999999994</v>
      </c>
      <c r="F48">
        <v>65.95</v>
      </c>
      <c r="G48">
        <v>65.959999999999994</v>
      </c>
      <c r="H48">
        <v>66.95</v>
      </c>
      <c r="I48">
        <v>66.95</v>
      </c>
      <c r="J48">
        <v>66.8</v>
      </c>
      <c r="K48">
        <v>65.959999999999994</v>
      </c>
      <c r="L48">
        <v>66</v>
      </c>
      <c r="M48">
        <v>65.95</v>
      </c>
      <c r="N48">
        <v>112.67</v>
      </c>
      <c r="O48">
        <v>65.959999999999994</v>
      </c>
      <c r="P48">
        <v>65.959999999999994</v>
      </c>
      <c r="Q48">
        <v>66</v>
      </c>
      <c r="R48">
        <v>65.958299999999994</v>
      </c>
      <c r="S48" s="7">
        <v>65.959999999999994</v>
      </c>
      <c r="T48">
        <v>65.959999999999994</v>
      </c>
      <c r="U48">
        <v>65.95</v>
      </c>
      <c r="V48">
        <v>65.958333333333329</v>
      </c>
      <c r="W48">
        <v>66.13</v>
      </c>
      <c r="X48">
        <v>65.959999999999994</v>
      </c>
    </row>
    <row r="49" spans="1:24">
      <c r="A49" t="s">
        <v>84</v>
      </c>
      <c r="B49">
        <v>65</v>
      </c>
      <c r="C49">
        <v>94</v>
      </c>
      <c r="D49">
        <v>65.33</v>
      </c>
      <c r="E49">
        <v>65.33</v>
      </c>
      <c r="F49">
        <v>65.33</v>
      </c>
      <c r="G49">
        <v>65.33</v>
      </c>
      <c r="H49">
        <v>66.33</v>
      </c>
      <c r="I49">
        <v>66.33</v>
      </c>
      <c r="J49">
        <v>66.38</v>
      </c>
      <c r="K49">
        <v>65.33</v>
      </c>
      <c r="L49">
        <v>65.3</v>
      </c>
      <c r="M49">
        <v>65.33</v>
      </c>
      <c r="N49">
        <v>111.6</v>
      </c>
      <c r="O49">
        <v>65.33</v>
      </c>
      <c r="P49">
        <v>65.33</v>
      </c>
      <c r="Q49">
        <v>65</v>
      </c>
      <c r="R49">
        <v>65.333299999999994</v>
      </c>
      <c r="S49" s="7">
        <v>65.33</v>
      </c>
      <c r="T49">
        <v>65.33</v>
      </c>
      <c r="U49">
        <v>65.33</v>
      </c>
      <c r="V49">
        <v>65.333333333333329</v>
      </c>
      <c r="W49">
        <v>65.88</v>
      </c>
      <c r="X49">
        <v>65.33</v>
      </c>
    </row>
    <row r="50" spans="1:24">
      <c r="A50" t="s">
        <v>85</v>
      </c>
      <c r="B50">
        <v>64</v>
      </c>
      <c r="C50">
        <v>92</v>
      </c>
      <c r="D50">
        <v>64.39</v>
      </c>
      <c r="E50">
        <v>64.400000000000006</v>
      </c>
      <c r="F50">
        <v>64.39</v>
      </c>
      <c r="G50">
        <v>64.400000000000006</v>
      </c>
      <c r="H50">
        <v>65.39</v>
      </c>
      <c r="I50">
        <v>65.39</v>
      </c>
      <c r="J50">
        <v>65.56</v>
      </c>
      <c r="K50">
        <v>64.400000000000006</v>
      </c>
      <c r="L50">
        <v>64.400000000000006</v>
      </c>
      <c r="M50">
        <v>64.39</v>
      </c>
      <c r="N50">
        <v>110</v>
      </c>
      <c r="O50">
        <v>64.400000000000006</v>
      </c>
      <c r="P50">
        <v>64.400000000000006</v>
      </c>
      <c r="Q50">
        <v>64</v>
      </c>
      <c r="R50">
        <v>64.395799999999994</v>
      </c>
      <c r="S50" s="7">
        <v>64.400000000000006</v>
      </c>
      <c r="T50">
        <v>64.400000000000006</v>
      </c>
      <c r="U50">
        <v>64.39</v>
      </c>
      <c r="V50">
        <v>64.395833333333329</v>
      </c>
      <c r="W50">
        <v>64.63</v>
      </c>
      <c r="X50">
        <v>64.400000000000006</v>
      </c>
    </row>
    <row r="51" spans="1:24">
      <c r="A51" t="s">
        <v>86</v>
      </c>
      <c r="B51">
        <v>63</v>
      </c>
      <c r="C51">
        <v>90</v>
      </c>
      <c r="D51">
        <v>63.54</v>
      </c>
      <c r="E51">
        <v>63.54</v>
      </c>
      <c r="F51">
        <v>63.54</v>
      </c>
      <c r="G51">
        <v>63.54</v>
      </c>
      <c r="H51">
        <v>64.540000000000006</v>
      </c>
      <c r="I51">
        <v>64.540000000000006</v>
      </c>
      <c r="J51">
        <v>64.72</v>
      </c>
      <c r="K51">
        <v>63.54</v>
      </c>
      <c r="L51">
        <v>63.5</v>
      </c>
      <c r="M51">
        <v>63.54</v>
      </c>
      <c r="N51">
        <v>108.54</v>
      </c>
      <c r="O51">
        <v>63.54</v>
      </c>
      <c r="P51">
        <v>63.54</v>
      </c>
      <c r="Q51">
        <v>63</v>
      </c>
      <c r="R51">
        <v>63.541600000000003</v>
      </c>
      <c r="S51" s="7">
        <v>63.54</v>
      </c>
      <c r="T51">
        <v>63.54</v>
      </c>
      <c r="U51">
        <v>63.54</v>
      </c>
      <c r="V51">
        <v>63.541666666666664</v>
      </c>
      <c r="W51">
        <v>63.63</v>
      </c>
      <c r="X51">
        <v>63.54</v>
      </c>
    </row>
    <row r="52" spans="1:24">
      <c r="A52" t="s">
        <v>87</v>
      </c>
      <c r="B52">
        <v>62</v>
      </c>
      <c r="C52">
        <v>88</v>
      </c>
      <c r="D52">
        <v>62.78</v>
      </c>
      <c r="E52">
        <v>62.78</v>
      </c>
      <c r="F52">
        <v>62.78</v>
      </c>
      <c r="G52">
        <v>62.78</v>
      </c>
      <c r="H52">
        <v>63.78</v>
      </c>
      <c r="I52">
        <v>63.78</v>
      </c>
      <c r="J52">
        <v>63.89</v>
      </c>
      <c r="K52">
        <v>62.78</v>
      </c>
      <c r="L52">
        <v>62.8</v>
      </c>
      <c r="M52">
        <v>62.78</v>
      </c>
      <c r="N52">
        <v>107.24</v>
      </c>
      <c r="O52">
        <v>62.78</v>
      </c>
      <c r="P52">
        <v>62.78</v>
      </c>
      <c r="Q52">
        <v>62</v>
      </c>
      <c r="R52">
        <v>62.781199999999998</v>
      </c>
      <c r="S52" s="7">
        <v>62.78</v>
      </c>
      <c r="T52">
        <v>62.78</v>
      </c>
      <c r="U52">
        <v>62.78</v>
      </c>
      <c r="V52">
        <v>62.78125</v>
      </c>
      <c r="W52">
        <v>62.88</v>
      </c>
      <c r="X52">
        <v>62.78</v>
      </c>
    </row>
    <row r="53" spans="1:24">
      <c r="A53" t="s">
        <v>88</v>
      </c>
      <c r="B53">
        <v>61</v>
      </c>
      <c r="C53">
        <v>86</v>
      </c>
      <c r="D53">
        <v>62.11</v>
      </c>
      <c r="E53">
        <v>62.11</v>
      </c>
      <c r="F53">
        <v>62.11</v>
      </c>
      <c r="G53">
        <v>62.11</v>
      </c>
      <c r="H53">
        <v>63.11</v>
      </c>
      <c r="I53">
        <v>63.11</v>
      </c>
      <c r="J53">
        <v>63.06</v>
      </c>
      <c r="K53">
        <v>62.11</v>
      </c>
      <c r="L53">
        <v>62.1</v>
      </c>
      <c r="M53">
        <v>62.11</v>
      </c>
      <c r="N53">
        <v>106.1</v>
      </c>
      <c r="O53">
        <v>62.11</v>
      </c>
      <c r="P53">
        <v>62.11</v>
      </c>
      <c r="Q53">
        <v>61</v>
      </c>
      <c r="R53">
        <v>62.110399999999998</v>
      </c>
      <c r="S53" s="7">
        <v>62.11</v>
      </c>
      <c r="T53">
        <v>62.11</v>
      </c>
      <c r="U53">
        <v>62.11</v>
      </c>
      <c r="V53">
        <v>62.110416666666666</v>
      </c>
      <c r="W53">
        <v>62.13</v>
      </c>
      <c r="X53">
        <v>62.11</v>
      </c>
    </row>
    <row r="54" spans="1:24">
      <c r="A54" t="s">
        <v>89</v>
      </c>
      <c r="B54">
        <v>60</v>
      </c>
      <c r="C54">
        <v>83</v>
      </c>
      <c r="D54">
        <v>61.05</v>
      </c>
      <c r="E54">
        <v>61.06</v>
      </c>
      <c r="F54">
        <v>61.05</v>
      </c>
      <c r="G54">
        <v>61.06</v>
      </c>
      <c r="H54">
        <v>62.05</v>
      </c>
      <c r="I54">
        <v>62.05</v>
      </c>
      <c r="J54">
        <v>61.83</v>
      </c>
      <c r="K54">
        <v>61.06</v>
      </c>
      <c r="L54">
        <v>61.1</v>
      </c>
      <c r="M54">
        <v>61.05</v>
      </c>
      <c r="N54">
        <v>104.29</v>
      </c>
      <c r="O54">
        <v>61.06</v>
      </c>
      <c r="P54">
        <v>61.06</v>
      </c>
      <c r="Q54">
        <v>60</v>
      </c>
      <c r="R54">
        <v>61.056199999999997</v>
      </c>
      <c r="S54" s="7">
        <v>61.06</v>
      </c>
      <c r="T54">
        <v>61.06</v>
      </c>
      <c r="U54">
        <v>61.05</v>
      </c>
      <c r="V54">
        <v>61.056249999999999</v>
      </c>
      <c r="W54">
        <v>61.25</v>
      </c>
      <c r="X54">
        <v>61.06</v>
      </c>
    </row>
    <row r="55" spans="1:24">
      <c r="A55" t="s">
        <v>90</v>
      </c>
      <c r="B55">
        <v>59</v>
      </c>
      <c r="C55">
        <v>80</v>
      </c>
      <c r="D55">
        <v>59.93</v>
      </c>
      <c r="E55">
        <v>59.94</v>
      </c>
      <c r="F55">
        <v>59.93</v>
      </c>
      <c r="G55">
        <v>59.94</v>
      </c>
      <c r="H55">
        <v>60.93</v>
      </c>
      <c r="I55">
        <v>60.93</v>
      </c>
      <c r="J55">
        <v>60.61</v>
      </c>
      <c r="K55">
        <v>59.94</v>
      </c>
      <c r="L55">
        <v>59.9</v>
      </c>
      <c r="M55">
        <v>59.93</v>
      </c>
      <c r="N55">
        <v>102.38</v>
      </c>
      <c r="O55">
        <v>59.94</v>
      </c>
      <c r="P55">
        <v>59.94</v>
      </c>
      <c r="Q55">
        <v>59</v>
      </c>
      <c r="R55">
        <v>59.9375</v>
      </c>
      <c r="S55" s="7">
        <v>59.94</v>
      </c>
      <c r="T55">
        <v>59.94</v>
      </c>
      <c r="U55">
        <v>59.93</v>
      </c>
      <c r="V55">
        <v>59.9375</v>
      </c>
      <c r="W55">
        <v>60</v>
      </c>
      <c r="X55">
        <v>59.94</v>
      </c>
    </row>
    <row r="56" spans="1:24">
      <c r="A56" t="s">
        <v>91</v>
      </c>
      <c r="B56">
        <v>58</v>
      </c>
      <c r="C56">
        <v>77</v>
      </c>
      <c r="D56">
        <v>58.89</v>
      </c>
      <c r="E56">
        <v>58.89</v>
      </c>
      <c r="F56">
        <v>58.89</v>
      </c>
      <c r="G56">
        <v>58.89</v>
      </c>
      <c r="H56">
        <v>59.89</v>
      </c>
      <c r="I56">
        <v>59.89</v>
      </c>
      <c r="J56">
        <v>59.42</v>
      </c>
      <c r="K56">
        <v>58.89</v>
      </c>
      <c r="L56">
        <v>58.9</v>
      </c>
      <c r="M56">
        <v>58.89</v>
      </c>
      <c r="N56">
        <v>100.6</v>
      </c>
      <c r="O56">
        <v>58.89</v>
      </c>
      <c r="P56">
        <v>58.89</v>
      </c>
      <c r="Q56">
        <v>58</v>
      </c>
      <c r="R56">
        <v>58.891599999999997</v>
      </c>
      <c r="S56" s="7">
        <v>58.89</v>
      </c>
      <c r="T56">
        <v>58.89</v>
      </c>
      <c r="U56">
        <v>58.89</v>
      </c>
      <c r="V56">
        <v>58.891666666666673</v>
      </c>
      <c r="W56">
        <v>59</v>
      </c>
      <c r="X56">
        <v>58.89</v>
      </c>
    </row>
    <row r="57" spans="1:24">
      <c r="A57" t="s">
        <v>92</v>
      </c>
      <c r="B57">
        <v>57</v>
      </c>
      <c r="C57">
        <v>74</v>
      </c>
      <c r="D57">
        <v>57.72</v>
      </c>
      <c r="E57">
        <v>57.72</v>
      </c>
      <c r="F57">
        <v>57.72</v>
      </c>
      <c r="G57">
        <v>57.72</v>
      </c>
      <c r="H57">
        <v>58.72</v>
      </c>
      <c r="I57">
        <v>58.72</v>
      </c>
      <c r="J57">
        <v>58.25</v>
      </c>
      <c r="K57">
        <v>57.72</v>
      </c>
      <c r="L57">
        <v>57.7</v>
      </c>
      <c r="M57">
        <v>57.72</v>
      </c>
      <c r="N57">
        <v>98.6</v>
      </c>
      <c r="O57">
        <v>57.72</v>
      </c>
      <c r="P57">
        <v>57.72</v>
      </c>
      <c r="Q57">
        <v>57</v>
      </c>
      <c r="R57">
        <v>57.722900000000003</v>
      </c>
      <c r="S57" s="7">
        <v>57.72</v>
      </c>
      <c r="T57">
        <v>57.72</v>
      </c>
      <c r="U57">
        <v>57.41</v>
      </c>
      <c r="V57">
        <v>57.72291666666667</v>
      </c>
      <c r="W57">
        <v>58</v>
      </c>
      <c r="X57">
        <v>57.72</v>
      </c>
    </row>
    <row r="58" spans="1:24">
      <c r="A58" t="s">
        <v>93</v>
      </c>
      <c r="B58">
        <v>56</v>
      </c>
      <c r="C58">
        <v>69</v>
      </c>
      <c r="D58">
        <v>56.29</v>
      </c>
      <c r="E58">
        <v>56.29</v>
      </c>
      <c r="F58">
        <v>56.29</v>
      </c>
      <c r="G58">
        <v>56.29</v>
      </c>
      <c r="H58">
        <v>57.29</v>
      </c>
      <c r="I58">
        <v>57.29</v>
      </c>
      <c r="J58">
        <v>56.39</v>
      </c>
      <c r="K58">
        <v>56.29</v>
      </c>
      <c r="L58">
        <v>56.3</v>
      </c>
      <c r="M58">
        <v>56.29</v>
      </c>
      <c r="N58">
        <v>96.16</v>
      </c>
      <c r="O58">
        <v>56.29</v>
      </c>
      <c r="P58">
        <v>56.29</v>
      </c>
      <c r="Q58">
        <v>56</v>
      </c>
      <c r="R58">
        <v>56.291600000000003</v>
      </c>
      <c r="S58" s="7">
        <v>56.29</v>
      </c>
      <c r="T58">
        <v>56.29</v>
      </c>
      <c r="U58">
        <v>56.03</v>
      </c>
      <c r="V58">
        <v>56.291666666666664</v>
      </c>
      <c r="W58">
        <v>56.5</v>
      </c>
      <c r="X58">
        <v>56.29</v>
      </c>
    </row>
    <row r="59" spans="1:24">
      <c r="A59" t="s">
        <v>94</v>
      </c>
      <c r="B59">
        <v>55</v>
      </c>
      <c r="C59">
        <v>64</v>
      </c>
      <c r="D59">
        <v>54.7</v>
      </c>
      <c r="E59">
        <v>54.71</v>
      </c>
      <c r="F59">
        <v>54.7</v>
      </c>
      <c r="G59">
        <v>54.71</v>
      </c>
      <c r="H59">
        <v>55.7</v>
      </c>
      <c r="I59">
        <v>55.7</v>
      </c>
      <c r="J59">
        <v>54.62</v>
      </c>
      <c r="K59">
        <v>54.71</v>
      </c>
      <c r="L59">
        <v>54.7</v>
      </c>
      <c r="M59">
        <v>54.7</v>
      </c>
      <c r="N59">
        <v>93.45</v>
      </c>
      <c r="O59">
        <v>54.71</v>
      </c>
      <c r="P59">
        <v>54.71</v>
      </c>
      <c r="Q59">
        <v>55</v>
      </c>
      <c r="R59">
        <v>54.708300000000001</v>
      </c>
      <c r="S59" s="7">
        <v>54.71</v>
      </c>
      <c r="T59">
        <v>54.71</v>
      </c>
      <c r="U59">
        <v>54.33</v>
      </c>
      <c r="V59">
        <v>54.708333333333336</v>
      </c>
      <c r="W59">
        <v>54.75</v>
      </c>
      <c r="X59">
        <v>54.71</v>
      </c>
    </row>
    <row r="60" spans="1:24">
      <c r="A60" t="s">
        <v>95</v>
      </c>
      <c r="B60">
        <v>54</v>
      </c>
      <c r="C60">
        <v>61</v>
      </c>
      <c r="D60">
        <v>53.63</v>
      </c>
      <c r="E60">
        <v>53.64</v>
      </c>
      <c r="F60">
        <v>53.63</v>
      </c>
      <c r="G60">
        <v>53.64</v>
      </c>
      <c r="H60">
        <v>54.63</v>
      </c>
      <c r="I60">
        <v>54.63</v>
      </c>
      <c r="J60">
        <v>53.61</v>
      </c>
      <c r="K60">
        <v>53.64</v>
      </c>
      <c r="L60">
        <v>53.7</v>
      </c>
      <c r="M60">
        <v>53.63</v>
      </c>
      <c r="N60">
        <v>91.62</v>
      </c>
      <c r="O60">
        <v>53.64</v>
      </c>
      <c r="P60">
        <v>53.64</v>
      </c>
      <c r="Q60">
        <v>54</v>
      </c>
      <c r="R60">
        <v>53.635399999999997</v>
      </c>
      <c r="S60" s="7">
        <v>53.64</v>
      </c>
      <c r="T60">
        <v>53.64</v>
      </c>
      <c r="U60">
        <v>53.27</v>
      </c>
      <c r="V60">
        <v>53.635416666666671</v>
      </c>
      <c r="W60">
        <v>53.88</v>
      </c>
      <c r="X60">
        <v>53.64</v>
      </c>
    </row>
    <row r="61" spans="1:24">
      <c r="A61" t="s">
        <v>96</v>
      </c>
      <c r="B61">
        <v>53</v>
      </c>
      <c r="C61">
        <v>57</v>
      </c>
      <c r="D61">
        <v>52.33</v>
      </c>
      <c r="E61">
        <v>52.33</v>
      </c>
      <c r="F61">
        <v>52.33</v>
      </c>
      <c r="G61">
        <v>52.33</v>
      </c>
      <c r="H61">
        <v>53.33</v>
      </c>
      <c r="I61">
        <v>53.33</v>
      </c>
      <c r="J61">
        <v>52.31</v>
      </c>
      <c r="K61">
        <v>52.33</v>
      </c>
      <c r="L61">
        <v>52.3</v>
      </c>
      <c r="M61">
        <v>52.33</v>
      </c>
      <c r="N61">
        <v>89.39</v>
      </c>
      <c r="O61">
        <v>52.33</v>
      </c>
      <c r="P61">
        <v>52.33</v>
      </c>
      <c r="Q61">
        <v>53</v>
      </c>
      <c r="R61">
        <v>52.333300000000001</v>
      </c>
      <c r="S61" s="7">
        <v>52.33</v>
      </c>
      <c r="T61">
        <v>52.33</v>
      </c>
      <c r="U61">
        <v>52</v>
      </c>
      <c r="V61">
        <v>52.333333333333336</v>
      </c>
      <c r="W61">
        <v>52.5</v>
      </c>
      <c r="X61">
        <v>52.33</v>
      </c>
    </row>
    <row r="62" spans="1:24">
      <c r="A62" t="s">
        <v>97</v>
      </c>
      <c r="B62">
        <v>52</v>
      </c>
      <c r="C62">
        <v>54</v>
      </c>
      <c r="D62">
        <v>51.23</v>
      </c>
      <c r="E62">
        <v>51.24</v>
      </c>
      <c r="F62">
        <v>51.23</v>
      </c>
      <c r="G62">
        <v>51.24</v>
      </c>
      <c r="H62">
        <v>52.23</v>
      </c>
      <c r="I62">
        <v>52.23</v>
      </c>
      <c r="J62">
        <v>51.38</v>
      </c>
      <c r="K62">
        <v>51.24</v>
      </c>
      <c r="L62">
        <v>51.3</v>
      </c>
      <c r="M62">
        <v>51.23</v>
      </c>
      <c r="N62">
        <v>87.52</v>
      </c>
      <c r="O62">
        <v>51.24</v>
      </c>
      <c r="P62">
        <v>51.24</v>
      </c>
      <c r="Q62">
        <v>52</v>
      </c>
      <c r="R62">
        <v>51.2395</v>
      </c>
      <c r="S62" s="7">
        <v>51.24</v>
      </c>
      <c r="T62">
        <v>51.24</v>
      </c>
      <c r="U62">
        <v>50.9</v>
      </c>
      <c r="V62">
        <v>51.239583333333343</v>
      </c>
      <c r="W62">
        <v>51.38</v>
      </c>
      <c r="X62">
        <v>51.24</v>
      </c>
    </row>
    <row r="63" spans="1:24">
      <c r="A63" t="s">
        <v>98</v>
      </c>
      <c r="B63">
        <v>51</v>
      </c>
      <c r="C63">
        <v>51</v>
      </c>
      <c r="D63">
        <v>50.23</v>
      </c>
      <c r="E63">
        <v>50.24</v>
      </c>
      <c r="F63">
        <v>50.23</v>
      </c>
      <c r="G63">
        <v>50.24</v>
      </c>
      <c r="H63">
        <v>51.23</v>
      </c>
      <c r="I63">
        <v>51.23</v>
      </c>
      <c r="J63">
        <v>50.48</v>
      </c>
      <c r="K63">
        <v>50.24</v>
      </c>
      <c r="L63">
        <v>50.2</v>
      </c>
      <c r="M63">
        <v>50.23</v>
      </c>
      <c r="N63">
        <v>85.81</v>
      </c>
      <c r="O63">
        <v>50.24</v>
      </c>
      <c r="P63">
        <v>50.24</v>
      </c>
      <c r="Q63">
        <v>51</v>
      </c>
      <c r="R63">
        <v>50.2395</v>
      </c>
      <c r="S63" s="7">
        <v>50.24</v>
      </c>
      <c r="T63">
        <v>50.24</v>
      </c>
      <c r="U63">
        <v>49.93</v>
      </c>
      <c r="V63">
        <v>50.239583333333336</v>
      </c>
      <c r="W63">
        <v>50.38</v>
      </c>
      <c r="X63">
        <v>50.24</v>
      </c>
    </row>
    <row r="64" spans="1:24">
      <c r="A64" t="s">
        <v>99</v>
      </c>
      <c r="B64">
        <v>50</v>
      </c>
      <c r="C64">
        <v>47</v>
      </c>
      <c r="D64">
        <v>48.96</v>
      </c>
      <c r="E64">
        <v>48.97</v>
      </c>
      <c r="F64">
        <v>48.96</v>
      </c>
      <c r="G64">
        <v>48.97</v>
      </c>
      <c r="H64">
        <v>49.86</v>
      </c>
      <c r="I64">
        <v>49.86</v>
      </c>
      <c r="J64">
        <v>49.31</v>
      </c>
      <c r="K64">
        <v>48.97</v>
      </c>
      <c r="L64">
        <v>49</v>
      </c>
      <c r="M64">
        <v>48.96</v>
      </c>
      <c r="N64">
        <v>83.65</v>
      </c>
      <c r="O64">
        <v>48.97</v>
      </c>
      <c r="P64">
        <v>48.97</v>
      </c>
      <c r="Q64">
        <v>50</v>
      </c>
      <c r="R64">
        <v>48.968699999999998</v>
      </c>
      <c r="S64" s="7">
        <v>48.97</v>
      </c>
      <c r="T64">
        <v>48.97</v>
      </c>
      <c r="U64">
        <v>48.62</v>
      </c>
      <c r="V64">
        <v>48.96875</v>
      </c>
      <c r="W64">
        <v>49.25</v>
      </c>
      <c r="X64">
        <v>48.97</v>
      </c>
    </row>
    <row r="65" spans="1:24">
      <c r="A65" t="s">
        <v>100</v>
      </c>
      <c r="B65">
        <v>49</v>
      </c>
      <c r="C65">
        <v>44</v>
      </c>
      <c r="D65">
        <v>47.92</v>
      </c>
      <c r="E65">
        <v>47.93</v>
      </c>
      <c r="F65">
        <v>47.92</v>
      </c>
      <c r="G65">
        <v>47.93</v>
      </c>
      <c r="H65">
        <v>48.62</v>
      </c>
      <c r="I65">
        <v>48.62</v>
      </c>
      <c r="J65">
        <v>48.45</v>
      </c>
      <c r="K65">
        <v>47.93</v>
      </c>
      <c r="L65">
        <v>47.9</v>
      </c>
      <c r="M65">
        <v>47.92</v>
      </c>
      <c r="N65">
        <v>81.87</v>
      </c>
      <c r="O65">
        <v>47.93</v>
      </c>
      <c r="P65">
        <v>47.93</v>
      </c>
      <c r="Q65">
        <v>49</v>
      </c>
      <c r="R65">
        <v>47.927</v>
      </c>
      <c r="S65" s="7">
        <v>47.93</v>
      </c>
      <c r="T65">
        <v>47.93</v>
      </c>
      <c r="U65">
        <v>47.55</v>
      </c>
      <c r="V65">
        <v>47.927083333333329</v>
      </c>
      <c r="W65">
        <v>48.13</v>
      </c>
      <c r="X65">
        <v>47.93</v>
      </c>
    </row>
    <row r="66" spans="1:24">
      <c r="A66" t="s">
        <v>101</v>
      </c>
      <c r="B66">
        <v>48</v>
      </c>
      <c r="C66">
        <v>41</v>
      </c>
      <c r="D66">
        <v>46.84</v>
      </c>
      <c r="E66">
        <v>46.84</v>
      </c>
      <c r="F66">
        <v>46.84</v>
      </c>
      <c r="G66">
        <v>46.84</v>
      </c>
      <c r="H66">
        <v>47.33</v>
      </c>
      <c r="I66">
        <v>47.33</v>
      </c>
      <c r="J66">
        <v>47.6</v>
      </c>
      <c r="K66">
        <v>46.84</v>
      </c>
      <c r="L66">
        <v>46.8</v>
      </c>
      <c r="M66">
        <v>46.84</v>
      </c>
      <c r="N66">
        <v>80.010000000000005</v>
      </c>
      <c r="O66">
        <v>46.84</v>
      </c>
      <c r="P66">
        <v>46.84</v>
      </c>
      <c r="Q66">
        <v>48</v>
      </c>
      <c r="R66">
        <v>46.8416</v>
      </c>
      <c r="S66" s="7">
        <v>46.84</v>
      </c>
      <c r="T66">
        <v>46.84</v>
      </c>
      <c r="U66">
        <v>46.5</v>
      </c>
      <c r="V66">
        <v>46.841666666666661</v>
      </c>
      <c r="W66">
        <v>47.13</v>
      </c>
      <c r="X66">
        <v>46.84</v>
      </c>
    </row>
    <row r="67" spans="1:24">
      <c r="A67" t="s">
        <v>102</v>
      </c>
      <c r="B67">
        <v>47</v>
      </c>
      <c r="C67">
        <v>38</v>
      </c>
      <c r="D67">
        <v>45.83</v>
      </c>
      <c r="E67">
        <v>45.83</v>
      </c>
      <c r="F67">
        <v>45.83</v>
      </c>
      <c r="G67">
        <v>45.83</v>
      </c>
      <c r="H67">
        <v>46.32</v>
      </c>
      <c r="I67">
        <v>46.32</v>
      </c>
      <c r="J67">
        <v>46.74</v>
      </c>
      <c r="K67">
        <v>45.83</v>
      </c>
      <c r="L67">
        <v>45.8</v>
      </c>
      <c r="M67">
        <v>45.83</v>
      </c>
      <c r="N67">
        <v>78.290000000000006</v>
      </c>
      <c r="O67">
        <v>45.83</v>
      </c>
      <c r="P67">
        <v>45.83</v>
      </c>
      <c r="Q67">
        <v>47</v>
      </c>
      <c r="R67">
        <v>45.833300000000001</v>
      </c>
      <c r="S67" s="7">
        <v>45.83</v>
      </c>
      <c r="T67">
        <v>45.83</v>
      </c>
      <c r="U67">
        <v>45.47</v>
      </c>
      <c r="V67">
        <v>45.833333333333336</v>
      </c>
      <c r="W67">
        <v>45.88</v>
      </c>
      <c r="X67">
        <v>45.83</v>
      </c>
    </row>
    <row r="68" spans="1:24">
      <c r="A68" t="s">
        <v>103</v>
      </c>
      <c r="B68">
        <v>46</v>
      </c>
      <c r="C68">
        <v>36</v>
      </c>
      <c r="D68">
        <v>45.1</v>
      </c>
      <c r="E68">
        <v>45.11</v>
      </c>
      <c r="F68">
        <v>45.1</v>
      </c>
      <c r="G68">
        <v>45.11</v>
      </c>
      <c r="H68">
        <v>45.4</v>
      </c>
      <c r="I68">
        <v>45.4</v>
      </c>
      <c r="J68">
        <v>46.17</v>
      </c>
      <c r="K68">
        <v>45.11</v>
      </c>
      <c r="L68">
        <v>45.1</v>
      </c>
      <c r="M68">
        <v>45.1</v>
      </c>
      <c r="N68">
        <v>77.040000000000006</v>
      </c>
      <c r="O68">
        <v>45.11</v>
      </c>
      <c r="P68">
        <v>45.11</v>
      </c>
      <c r="Q68">
        <v>46</v>
      </c>
      <c r="R68">
        <v>45.104100000000003</v>
      </c>
      <c r="S68" s="7">
        <v>45.11</v>
      </c>
      <c r="T68">
        <v>45.1</v>
      </c>
      <c r="U68">
        <v>44.71</v>
      </c>
      <c r="V68">
        <v>45.104166666666671</v>
      </c>
      <c r="W68">
        <v>45.38</v>
      </c>
      <c r="X68">
        <v>45.11</v>
      </c>
    </row>
    <row r="69" spans="1:24">
      <c r="A69" t="s">
        <v>104</v>
      </c>
      <c r="B69">
        <v>45</v>
      </c>
      <c r="C69">
        <v>32</v>
      </c>
      <c r="D69">
        <v>43.67</v>
      </c>
      <c r="E69">
        <v>43.68</v>
      </c>
      <c r="F69">
        <v>43.67</v>
      </c>
      <c r="G69">
        <v>43.68</v>
      </c>
      <c r="H69">
        <v>43.77</v>
      </c>
      <c r="I69">
        <v>43.77</v>
      </c>
      <c r="J69">
        <v>44.99</v>
      </c>
      <c r="K69">
        <v>43.68</v>
      </c>
      <c r="L69">
        <v>43.7</v>
      </c>
      <c r="M69">
        <v>43.67</v>
      </c>
      <c r="N69">
        <v>74.61</v>
      </c>
      <c r="O69">
        <v>43.68</v>
      </c>
      <c r="P69">
        <v>43.68</v>
      </c>
      <c r="Q69">
        <v>45</v>
      </c>
      <c r="R69">
        <v>43.677</v>
      </c>
      <c r="S69" s="7">
        <v>43.68</v>
      </c>
      <c r="T69">
        <v>43.68</v>
      </c>
      <c r="U69">
        <v>43.36</v>
      </c>
      <c r="V69">
        <v>43.677083333333329</v>
      </c>
      <c r="W69">
        <v>43.63</v>
      </c>
      <c r="X69">
        <v>43.68</v>
      </c>
    </row>
    <row r="70" spans="1:24">
      <c r="A70" t="s">
        <v>105</v>
      </c>
      <c r="B70">
        <v>44</v>
      </c>
      <c r="C70">
        <v>29</v>
      </c>
      <c r="D70">
        <v>42.76</v>
      </c>
      <c r="E70">
        <v>42.77</v>
      </c>
      <c r="F70">
        <v>42.76</v>
      </c>
      <c r="G70">
        <v>42.77</v>
      </c>
      <c r="H70">
        <v>42.76</v>
      </c>
      <c r="I70">
        <v>42.76</v>
      </c>
      <c r="J70">
        <v>44.07</v>
      </c>
      <c r="K70">
        <v>42.77</v>
      </c>
      <c r="L70">
        <v>42.8</v>
      </c>
      <c r="M70">
        <v>42.76</v>
      </c>
      <c r="N70">
        <v>73.06</v>
      </c>
      <c r="O70">
        <v>42.77</v>
      </c>
      <c r="P70">
        <v>42.77</v>
      </c>
      <c r="Q70">
        <v>44</v>
      </c>
      <c r="R70">
        <v>42.768700000000003</v>
      </c>
      <c r="S70" s="7">
        <v>42.77</v>
      </c>
      <c r="T70">
        <v>42.77</v>
      </c>
      <c r="U70">
        <v>42.2</v>
      </c>
      <c r="V70">
        <v>42.768749999999997</v>
      </c>
      <c r="W70">
        <v>42.75</v>
      </c>
      <c r="X70">
        <v>42.77</v>
      </c>
    </row>
    <row r="71" spans="1:24">
      <c r="A71" t="s">
        <v>106</v>
      </c>
      <c r="B71">
        <v>43</v>
      </c>
      <c r="C71">
        <v>26</v>
      </c>
      <c r="D71">
        <v>41.93</v>
      </c>
      <c r="E71">
        <v>41.93</v>
      </c>
      <c r="F71">
        <v>41.93</v>
      </c>
      <c r="G71">
        <v>41.93</v>
      </c>
      <c r="H71">
        <v>41.93</v>
      </c>
      <c r="I71">
        <v>41.93</v>
      </c>
      <c r="J71">
        <v>43.1</v>
      </c>
      <c r="K71">
        <v>41.93</v>
      </c>
      <c r="L71">
        <v>41.9</v>
      </c>
      <c r="M71">
        <v>41.93</v>
      </c>
      <c r="N71">
        <v>71.63</v>
      </c>
      <c r="O71">
        <v>41.93</v>
      </c>
      <c r="P71">
        <v>41.93</v>
      </c>
      <c r="Q71">
        <v>43</v>
      </c>
      <c r="R71">
        <v>41.933300000000003</v>
      </c>
      <c r="S71" s="7">
        <v>41.93</v>
      </c>
      <c r="T71">
        <v>41.93</v>
      </c>
      <c r="U71">
        <v>41.36</v>
      </c>
      <c r="V71">
        <v>41.933333333333337</v>
      </c>
      <c r="W71">
        <v>42</v>
      </c>
      <c r="X71">
        <v>41.93</v>
      </c>
    </row>
    <row r="72" spans="1:24">
      <c r="A72" t="s">
        <v>107</v>
      </c>
      <c r="B72">
        <v>42</v>
      </c>
      <c r="C72">
        <v>24</v>
      </c>
      <c r="D72">
        <v>41.36</v>
      </c>
      <c r="E72">
        <v>41.37</v>
      </c>
      <c r="F72">
        <v>41.36</v>
      </c>
      <c r="G72">
        <v>41.37</v>
      </c>
      <c r="H72">
        <v>41.36</v>
      </c>
      <c r="I72">
        <v>41.36</v>
      </c>
      <c r="J72">
        <v>42.42</v>
      </c>
      <c r="K72">
        <v>41.37</v>
      </c>
      <c r="L72">
        <v>41.4</v>
      </c>
      <c r="M72">
        <v>41.36</v>
      </c>
      <c r="N72">
        <v>70.66</v>
      </c>
      <c r="O72">
        <v>41.37</v>
      </c>
      <c r="P72">
        <v>41.37</v>
      </c>
      <c r="Q72">
        <v>42</v>
      </c>
      <c r="R72">
        <v>41.3645</v>
      </c>
      <c r="S72" s="7">
        <v>41.37</v>
      </c>
      <c r="T72">
        <v>41.36</v>
      </c>
      <c r="U72">
        <v>40.79</v>
      </c>
      <c r="V72">
        <v>41.364583333333336</v>
      </c>
      <c r="W72">
        <v>41.5</v>
      </c>
      <c r="X72">
        <v>41.37</v>
      </c>
    </row>
    <row r="73" spans="1:24">
      <c r="A73" t="s">
        <v>108</v>
      </c>
      <c r="B73">
        <v>41</v>
      </c>
      <c r="C73">
        <v>22</v>
      </c>
      <c r="D73">
        <v>40.79</v>
      </c>
      <c r="E73">
        <v>40.799999999999997</v>
      </c>
      <c r="F73">
        <v>40.79</v>
      </c>
      <c r="G73">
        <v>40.799999999999997</v>
      </c>
      <c r="H73">
        <v>40.79</v>
      </c>
      <c r="I73">
        <v>40.79</v>
      </c>
      <c r="J73">
        <v>41.71</v>
      </c>
      <c r="K73">
        <v>40.799999999999997</v>
      </c>
      <c r="L73">
        <v>40.799999999999997</v>
      </c>
      <c r="M73">
        <v>40.79</v>
      </c>
      <c r="N73">
        <v>69.69</v>
      </c>
      <c r="O73">
        <v>40.799999999999997</v>
      </c>
      <c r="P73">
        <v>40.799999999999997</v>
      </c>
      <c r="Q73">
        <v>41</v>
      </c>
      <c r="R73">
        <v>40.7958</v>
      </c>
      <c r="S73" s="7">
        <v>40.799999999999997</v>
      </c>
      <c r="T73">
        <v>40.799999999999997</v>
      </c>
      <c r="U73">
        <v>40.159999999999997</v>
      </c>
      <c r="V73">
        <v>40.795833333333334</v>
      </c>
      <c r="W73">
        <v>40.880000000000003</v>
      </c>
      <c r="X73">
        <v>40.799999999999997</v>
      </c>
    </row>
    <row r="74" spans="1:24">
      <c r="A74" t="s">
        <v>109</v>
      </c>
      <c r="B74">
        <v>40</v>
      </c>
      <c r="C74">
        <v>20</v>
      </c>
      <c r="D74">
        <v>40.159999999999997</v>
      </c>
      <c r="E74">
        <v>40.17</v>
      </c>
      <c r="F74">
        <v>40.159999999999997</v>
      </c>
      <c r="G74">
        <v>40.17</v>
      </c>
      <c r="H74">
        <v>40.159999999999997</v>
      </c>
      <c r="I74">
        <v>40.159999999999997</v>
      </c>
      <c r="J74">
        <v>40.96</v>
      </c>
      <c r="K74">
        <v>40.17</v>
      </c>
      <c r="L74">
        <v>40.200000000000003</v>
      </c>
      <c r="M74">
        <v>40.159999999999997</v>
      </c>
      <c r="N74">
        <v>68.61</v>
      </c>
      <c r="O74">
        <v>40.17</v>
      </c>
      <c r="P74">
        <v>40.17</v>
      </c>
      <c r="Q74">
        <v>40</v>
      </c>
      <c r="R74">
        <v>40.166600000000003</v>
      </c>
      <c r="S74" s="7">
        <v>40.17</v>
      </c>
      <c r="T74">
        <v>40.17</v>
      </c>
      <c r="U74">
        <v>39.53</v>
      </c>
      <c r="V74">
        <v>40.166666666666664</v>
      </c>
      <c r="W74">
        <v>40.25</v>
      </c>
      <c r="X74">
        <v>40.17</v>
      </c>
    </row>
    <row r="75" spans="1:24">
      <c r="A75" t="s">
        <v>110</v>
      </c>
      <c r="B75">
        <v>39</v>
      </c>
      <c r="C75">
        <v>18</v>
      </c>
      <c r="D75">
        <v>39.53</v>
      </c>
      <c r="E75">
        <v>39.53</v>
      </c>
      <c r="F75">
        <v>39.53</v>
      </c>
      <c r="G75">
        <v>39.53</v>
      </c>
      <c r="H75">
        <v>39.53</v>
      </c>
      <c r="I75">
        <v>39.53</v>
      </c>
      <c r="J75">
        <v>40.17</v>
      </c>
      <c r="K75">
        <v>39.53</v>
      </c>
      <c r="L75">
        <v>39.5</v>
      </c>
      <c r="M75">
        <v>39.53</v>
      </c>
      <c r="N75">
        <v>67.52</v>
      </c>
      <c r="O75">
        <v>39.53</v>
      </c>
      <c r="P75">
        <v>39.53</v>
      </c>
      <c r="Q75">
        <v>39</v>
      </c>
      <c r="R75">
        <v>39.531199999999998</v>
      </c>
      <c r="S75" s="7">
        <v>39.53</v>
      </c>
      <c r="T75">
        <v>39.53</v>
      </c>
      <c r="U75">
        <v>38.869999999999997</v>
      </c>
      <c r="V75">
        <v>39.53125</v>
      </c>
      <c r="W75">
        <v>39.630000000000003</v>
      </c>
      <c r="X75">
        <v>39.53</v>
      </c>
    </row>
    <row r="76" spans="1:24">
      <c r="A76" t="s">
        <v>111</v>
      </c>
      <c r="B76">
        <v>38</v>
      </c>
      <c r="C76">
        <v>15</v>
      </c>
      <c r="D76">
        <v>38.520000000000003</v>
      </c>
      <c r="E76">
        <v>38.53</v>
      </c>
      <c r="F76">
        <v>38.520000000000003</v>
      </c>
      <c r="G76">
        <v>38.53</v>
      </c>
      <c r="H76">
        <v>38.520000000000003</v>
      </c>
      <c r="I76">
        <v>38.520000000000003</v>
      </c>
      <c r="J76">
        <v>38.89</v>
      </c>
      <c r="K76">
        <v>38.53</v>
      </c>
      <c r="L76">
        <v>38.5</v>
      </c>
      <c r="M76">
        <v>38.520000000000003</v>
      </c>
      <c r="N76">
        <v>65.81</v>
      </c>
      <c r="O76">
        <v>38.53</v>
      </c>
      <c r="P76">
        <v>38.53</v>
      </c>
      <c r="Q76">
        <v>38</v>
      </c>
      <c r="R76">
        <v>38.5291</v>
      </c>
      <c r="S76" s="7">
        <v>38.53</v>
      </c>
      <c r="T76">
        <v>38.53</v>
      </c>
      <c r="U76">
        <v>37.81</v>
      </c>
      <c r="V76">
        <v>38.529166666666669</v>
      </c>
      <c r="W76">
        <v>38.630000000000003</v>
      </c>
      <c r="X76">
        <v>38.53</v>
      </c>
    </row>
    <row r="77" spans="1:24">
      <c r="A77" t="s">
        <v>112</v>
      </c>
      <c r="B77">
        <v>37</v>
      </c>
      <c r="C77">
        <v>13</v>
      </c>
      <c r="D77">
        <v>37.81</v>
      </c>
      <c r="E77">
        <v>37.81</v>
      </c>
      <c r="F77">
        <v>37.81</v>
      </c>
      <c r="G77">
        <v>37.81</v>
      </c>
      <c r="H77">
        <v>37.81</v>
      </c>
      <c r="I77">
        <v>37.81</v>
      </c>
      <c r="J77">
        <v>37.97</v>
      </c>
      <c r="K77">
        <v>37.81</v>
      </c>
      <c r="L77">
        <v>37.799999999999997</v>
      </c>
      <c r="M77">
        <v>37.81</v>
      </c>
      <c r="N77">
        <v>64.59</v>
      </c>
      <c r="O77">
        <v>37.81</v>
      </c>
      <c r="P77">
        <v>37.81</v>
      </c>
      <c r="Q77">
        <v>37</v>
      </c>
      <c r="R77">
        <v>37.812399999999997</v>
      </c>
      <c r="S77" s="7">
        <v>37.81</v>
      </c>
      <c r="T77">
        <v>37.81</v>
      </c>
      <c r="U77">
        <v>37.06</v>
      </c>
      <c r="V77">
        <v>37.8125</v>
      </c>
      <c r="W77">
        <v>38</v>
      </c>
      <c r="X77">
        <v>37.81</v>
      </c>
    </row>
    <row r="78" spans="1:24">
      <c r="A78" t="s">
        <v>113</v>
      </c>
      <c r="B78">
        <v>36</v>
      </c>
      <c r="C78">
        <v>11</v>
      </c>
      <c r="D78">
        <v>37.06</v>
      </c>
      <c r="E78">
        <v>37.06</v>
      </c>
      <c r="F78">
        <v>37.06</v>
      </c>
      <c r="G78">
        <v>37.06</v>
      </c>
      <c r="H78">
        <v>37.06</v>
      </c>
      <c r="I78">
        <v>37.06</v>
      </c>
      <c r="J78">
        <v>36.99</v>
      </c>
      <c r="K78">
        <v>37.06</v>
      </c>
      <c r="L78">
        <v>37.1</v>
      </c>
      <c r="M78">
        <v>37.06</v>
      </c>
      <c r="N78">
        <v>63.31</v>
      </c>
      <c r="O78">
        <v>37.06</v>
      </c>
      <c r="P78">
        <v>37.06</v>
      </c>
      <c r="Q78">
        <v>36</v>
      </c>
      <c r="R78">
        <v>37.062399999999997</v>
      </c>
      <c r="S78" s="7">
        <v>37.06</v>
      </c>
      <c r="T78">
        <v>37.06</v>
      </c>
      <c r="U78">
        <v>36.25</v>
      </c>
      <c r="V78">
        <v>37.0625</v>
      </c>
      <c r="W78">
        <v>37.25</v>
      </c>
      <c r="X78">
        <v>37.06</v>
      </c>
    </row>
    <row r="79" spans="1:24">
      <c r="A79" t="s">
        <v>114</v>
      </c>
      <c r="B79">
        <v>35</v>
      </c>
      <c r="C79">
        <v>9</v>
      </c>
      <c r="D79">
        <v>36.25</v>
      </c>
      <c r="E79">
        <v>36.25</v>
      </c>
      <c r="F79">
        <v>36.25</v>
      </c>
      <c r="G79">
        <v>36.25</v>
      </c>
      <c r="H79">
        <v>36.24</v>
      </c>
      <c r="I79">
        <v>36.24</v>
      </c>
      <c r="J79">
        <v>36.479999999999997</v>
      </c>
      <c r="K79">
        <v>36.25</v>
      </c>
      <c r="L79">
        <v>36.299999999999997</v>
      </c>
      <c r="M79">
        <v>36.25</v>
      </c>
      <c r="N79">
        <v>61.92</v>
      </c>
      <c r="O79">
        <v>36.25</v>
      </c>
      <c r="P79">
        <v>36.25</v>
      </c>
      <c r="Q79">
        <v>35</v>
      </c>
      <c r="R79">
        <v>36.249899999999997</v>
      </c>
      <c r="S79" s="7">
        <v>36.25</v>
      </c>
      <c r="T79">
        <v>36.25</v>
      </c>
      <c r="U79">
        <v>35.39</v>
      </c>
      <c r="V79">
        <v>36.25</v>
      </c>
      <c r="W79">
        <v>36.380000000000003</v>
      </c>
      <c r="X79">
        <v>36.25</v>
      </c>
    </row>
    <row r="80" spans="1:24">
      <c r="A80" t="s">
        <v>115</v>
      </c>
      <c r="B80">
        <v>34</v>
      </c>
      <c r="C80">
        <v>7</v>
      </c>
      <c r="D80">
        <v>35.39</v>
      </c>
      <c r="E80">
        <v>35.4</v>
      </c>
      <c r="F80">
        <v>35.39</v>
      </c>
      <c r="G80">
        <v>35.4</v>
      </c>
      <c r="H80">
        <v>35.39</v>
      </c>
      <c r="I80">
        <v>35.39</v>
      </c>
      <c r="J80">
        <v>35.39</v>
      </c>
      <c r="K80">
        <v>35.4</v>
      </c>
      <c r="L80">
        <v>35.4</v>
      </c>
      <c r="M80">
        <v>35.39</v>
      </c>
      <c r="N80">
        <v>60.46</v>
      </c>
      <c r="O80">
        <v>35.4</v>
      </c>
      <c r="P80">
        <v>35.4</v>
      </c>
      <c r="Q80">
        <v>34</v>
      </c>
      <c r="R80">
        <v>35.395800000000001</v>
      </c>
      <c r="S80" s="7">
        <v>35.4</v>
      </c>
      <c r="T80">
        <v>35.4</v>
      </c>
      <c r="U80">
        <v>34.54</v>
      </c>
      <c r="V80">
        <v>35.395833333333336</v>
      </c>
      <c r="W80">
        <v>35.380000000000003</v>
      </c>
      <c r="X80">
        <v>35.4</v>
      </c>
    </row>
    <row r="81" spans="1:24">
      <c r="A81" t="s">
        <v>116</v>
      </c>
      <c r="B81">
        <v>33</v>
      </c>
      <c r="C81">
        <v>5</v>
      </c>
      <c r="D81">
        <v>34.54</v>
      </c>
      <c r="E81">
        <v>34.54</v>
      </c>
      <c r="F81">
        <v>34.54</v>
      </c>
      <c r="G81">
        <v>34.54</v>
      </c>
      <c r="H81">
        <v>34.54</v>
      </c>
      <c r="I81">
        <v>34.54</v>
      </c>
      <c r="J81">
        <v>34.229999999999997</v>
      </c>
      <c r="K81">
        <v>34.54</v>
      </c>
      <c r="L81">
        <v>34.5</v>
      </c>
      <c r="M81">
        <v>34.54</v>
      </c>
      <c r="N81">
        <v>59</v>
      </c>
      <c r="O81">
        <v>34.54</v>
      </c>
      <c r="P81">
        <v>34.54</v>
      </c>
      <c r="Q81">
        <v>33</v>
      </c>
      <c r="R81">
        <v>34.541600000000003</v>
      </c>
      <c r="S81" s="7">
        <v>34.54</v>
      </c>
      <c r="T81">
        <v>34.54</v>
      </c>
      <c r="U81">
        <v>33.54</v>
      </c>
      <c r="V81">
        <v>34.541666666666671</v>
      </c>
      <c r="W81">
        <v>34.75</v>
      </c>
      <c r="X81">
        <v>34.54</v>
      </c>
    </row>
    <row r="82" spans="1:24">
      <c r="A82" t="s">
        <v>117</v>
      </c>
      <c r="B82">
        <v>32</v>
      </c>
      <c r="C82">
        <v>2</v>
      </c>
      <c r="D82">
        <v>32.75</v>
      </c>
      <c r="E82">
        <v>32.75</v>
      </c>
      <c r="F82">
        <v>32.75</v>
      </c>
      <c r="G82">
        <v>32.75</v>
      </c>
      <c r="H82">
        <v>32.75</v>
      </c>
      <c r="I82">
        <v>32.75</v>
      </c>
      <c r="J82">
        <v>32.340000000000003</v>
      </c>
      <c r="K82">
        <v>32.75</v>
      </c>
      <c r="L82">
        <v>32.5</v>
      </c>
      <c r="M82">
        <v>32.75</v>
      </c>
      <c r="N82">
        <v>55.94</v>
      </c>
      <c r="O82">
        <v>32.75</v>
      </c>
      <c r="P82">
        <v>32.75</v>
      </c>
      <c r="Q82">
        <v>32</v>
      </c>
      <c r="R82">
        <v>32.75</v>
      </c>
      <c r="S82" s="7">
        <v>32.75</v>
      </c>
      <c r="T82">
        <v>32.75</v>
      </c>
      <c r="U82">
        <v>29.62</v>
      </c>
      <c r="V82">
        <v>32.625</v>
      </c>
      <c r="W82">
        <v>33.130000000000003</v>
      </c>
      <c r="X82">
        <v>32.75</v>
      </c>
    </row>
    <row r="83" spans="1:24">
      <c r="A83" t="s">
        <v>118</v>
      </c>
      <c r="B83">
        <v>31</v>
      </c>
      <c r="C83">
        <v>2</v>
      </c>
      <c r="D83">
        <v>32.119999999999997</v>
      </c>
      <c r="E83">
        <v>32.75</v>
      </c>
      <c r="F83">
        <v>32.75</v>
      </c>
      <c r="G83">
        <v>32.75</v>
      </c>
      <c r="H83">
        <v>32.75</v>
      </c>
      <c r="I83">
        <v>32.75</v>
      </c>
      <c r="J83">
        <v>32.340000000000003</v>
      </c>
      <c r="K83">
        <v>32.75</v>
      </c>
      <c r="L83">
        <v>32.5</v>
      </c>
      <c r="M83">
        <v>32.75</v>
      </c>
      <c r="N83">
        <v>55.94</v>
      </c>
      <c r="O83">
        <v>32.75</v>
      </c>
      <c r="P83">
        <v>32.75</v>
      </c>
      <c r="Q83">
        <v>31</v>
      </c>
      <c r="R83">
        <v>32.75</v>
      </c>
      <c r="S83" s="7">
        <v>32.75</v>
      </c>
      <c r="T83">
        <v>32.75</v>
      </c>
      <c r="U83">
        <v>29.62</v>
      </c>
      <c r="V83">
        <v>32.625</v>
      </c>
      <c r="W83">
        <v>33.130000000000003</v>
      </c>
      <c r="X83">
        <v>32.75</v>
      </c>
    </row>
    <row r="84" spans="1:24">
      <c r="A84" t="s">
        <v>119</v>
      </c>
      <c r="B84">
        <v>30</v>
      </c>
      <c r="C84">
        <v>1</v>
      </c>
      <c r="D84">
        <v>31.5</v>
      </c>
      <c r="E84">
        <v>31.5</v>
      </c>
      <c r="F84">
        <v>31.5</v>
      </c>
      <c r="G84">
        <v>31.5</v>
      </c>
      <c r="H84">
        <v>31.5</v>
      </c>
      <c r="I84">
        <v>31.5</v>
      </c>
      <c r="J84">
        <v>31.66</v>
      </c>
      <c r="K84">
        <v>31.5</v>
      </c>
      <c r="L84">
        <v>30.6</v>
      </c>
      <c r="M84">
        <v>31.5</v>
      </c>
      <c r="N84">
        <v>53.81</v>
      </c>
      <c r="O84">
        <v>31.5</v>
      </c>
      <c r="P84">
        <v>31.5</v>
      </c>
      <c r="Q84">
        <v>30</v>
      </c>
      <c r="R84">
        <v>31.5</v>
      </c>
      <c r="S84" s="7">
        <v>31.5</v>
      </c>
      <c r="T84">
        <v>31.5</v>
      </c>
      <c r="U84">
        <v>0</v>
      </c>
      <c r="V84">
        <v>31.0625</v>
      </c>
      <c r="W84">
        <v>32.130000000000003</v>
      </c>
      <c r="X84">
        <v>31.5</v>
      </c>
    </row>
    <row r="85" spans="1:24">
      <c r="A85" t="s">
        <v>120</v>
      </c>
      <c r="B85">
        <v>29</v>
      </c>
      <c r="C85">
        <v>1</v>
      </c>
      <c r="D85">
        <v>30.56</v>
      </c>
      <c r="E85">
        <v>31.5</v>
      </c>
      <c r="F85">
        <v>31.5</v>
      </c>
      <c r="G85">
        <v>31.5</v>
      </c>
      <c r="H85">
        <v>31.5</v>
      </c>
      <c r="I85">
        <v>31.5</v>
      </c>
      <c r="J85">
        <v>31.66</v>
      </c>
      <c r="K85">
        <v>31.5</v>
      </c>
      <c r="L85">
        <v>30.6</v>
      </c>
      <c r="M85">
        <v>31.5</v>
      </c>
      <c r="N85">
        <v>53.81</v>
      </c>
      <c r="O85">
        <v>31.5</v>
      </c>
      <c r="P85">
        <v>31.5</v>
      </c>
      <c r="Q85">
        <v>29</v>
      </c>
      <c r="R85">
        <v>31.5</v>
      </c>
      <c r="S85" s="7">
        <v>31.5</v>
      </c>
      <c r="T85">
        <v>31.5</v>
      </c>
      <c r="U85">
        <v>0</v>
      </c>
      <c r="V85">
        <v>31.0625</v>
      </c>
      <c r="W85">
        <v>32.130000000000003</v>
      </c>
      <c r="X85">
        <v>31.5</v>
      </c>
    </row>
    <row r="86" spans="1:24">
      <c r="A86" t="s">
        <v>121</v>
      </c>
      <c r="B86">
        <v>28</v>
      </c>
      <c r="C86">
        <v>0</v>
      </c>
      <c r="D86">
        <v>29.62</v>
      </c>
      <c r="E86">
        <v>29.63</v>
      </c>
      <c r="F86">
        <v>29.62</v>
      </c>
      <c r="G86">
        <v>29.63</v>
      </c>
      <c r="H86">
        <v>29.62</v>
      </c>
      <c r="I86">
        <v>29.62</v>
      </c>
      <c r="J86">
        <v>30.96</v>
      </c>
      <c r="K86">
        <v>29.63</v>
      </c>
      <c r="L86">
        <v>26.9</v>
      </c>
      <c r="M86">
        <v>29.62</v>
      </c>
      <c r="N86">
        <v>0</v>
      </c>
      <c r="O86">
        <v>29.63</v>
      </c>
      <c r="P86">
        <v>29.63</v>
      </c>
      <c r="Q86">
        <v>28</v>
      </c>
      <c r="R86">
        <v>29.625</v>
      </c>
      <c r="S86" s="7">
        <v>29.63</v>
      </c>
      <c r="T86">
        <v>29.63</v>
      </c>
      <c r="U86">
        <v>0</v>
      </c>
      <c r="V86">
        <v>29.625</v>
      </c>
      <c r="W86">
        <v>30.25</v>
      </c>
      <c r="X86">
        <v>30.5</v>
      </c>
    </row>
    <row r="87" spans="1:24">
      <c r="A87" t="s">
        <v>122</v>
      </c>
      <c r="B87">
        <v>71</v>
      </c>
      <c r="C87">
        <v>100</v>
      </c>
      <c r="D87">
        <v>70.25</v>
      </c>
      <c r="E87">
        <v>70.25</v>
      </c>
      <c r="F87">
        <v>70.25</v>
      </c>
      <c r="G87">
        <v>70.25</v>
      </c>
      <c r="H87">
        <v>71.25</v>
      </c>
      <c r="I87">
        <v>71.25</v>
      </c>
      <c r="J87">
        <v>68.819999999999993</v>
      </c>
      <c r="K87">
        <v>71.09</v>
      </c>
      <c r="L87">
        <v>70.3</v>
      </c>
      <c r="M87">
        <v>70.25</v>
      </c>
      <c r="N87">
        <v>120</v>
      </c>
      <c r="O87">
        <v>70.25</v>
      </c>
      <c r="P87">
        <v>70.75</v>
      </c>
      <c r="Q87">
        <v>71</v>
      </c>
      <c r="R87">
        <v>70.25</v>
      </c>
      <c r="S87" s="7">
        <v>70.25</v>
      </c>
      <c r="T87">
        <v>70.25</v>
      </c>
      <c r="U87">
        <v>70.25</v>
      </c>
      <c r="V87">
        <v>70.6875</v>
      </c>
      <c r="W87">
        <v>70.25</v>
      </c>
      <c r="X87">
        <v>70.25</v>
      </c>
    </row>
    <row r="88" spans="1:24">
      <c r="A88" t="s">
        <v>123</v>
      </c>
      <c r="B88">
        <v>70</v>
      </c>
      <c r="C88">
        <v>99</v>
      </c>
      <c r="D88">
        <v>69.5</v>
      </c>
      <c r="E88">
        <v>69.22</v>
      </c>
      <c r="F88">
        <v>69.5</v>
      </c>
      <c r="G88">
        <v>69.5</v>
      </c>
      <c r="H88">
        <v>70.5</v>
      </c>
      <c r="I88">
        <v>70.5</v>
      </c>
      <c r="J88">
        <v>68.42</v>
      </c>
      <c r="K88">
        <v>69.5</v>
      </c>
      <c r="L88">
        <v>69.5</v>
      </c>
      <c r="M88">
        <v>69.5</v>
      </c>
      <c r="N88">
        <v>118.72</v>
      </c>
      <c r="O88">
        <v>69.5</v>
      </c>
      <c r="P88">
        <v>69.5</v>
      </c>
      <c r="Q88">
        <v>70</v>
      </c>
      <c r="R88">
        <v>69.5</v>
      </c>
      <c r="S88" s="7">
        <v>69.22</v>
      </c>
      <c r="T88">
        <v>69.5</v>
      </c>
      <c r="U88">
        <v>69.5</v>
      </c>
      <c r="V88">
        <v>69.375</v>
      </c>
      <c r="W88">
        <v>69.88</v>
      </c>
      <c r="X88">
        <v>69.5</v>
      </c>
    </row>
    <row r="89" spans="1:24">
      <c r="A89" t="s">
        <v>124</v>
      </c>
      <c r="B89">
        <v>69</v>
      </c>
      <c r="C89">
        <v>98</v>
      </c>
      <c r="D89">
        <v>68.12</v>
      </c>
      <c r="E89">
        <v>68.08</v>
      </c>
      <c r="F89">
        <v>68.12</v>
      </c>
      <c r="G89">
        <v>68.13</v>
      </c>
      <c r="H89">
        <v>69.12</v>
      </c>
      <c r="I89">
        <v>69.12</v>
      </c>
      <c r="J89">
        <v>68.02</v>
      </c>
      <c r="K89">
        <v>68.13</v>
      </c>
      <c r="L89">
        <v>68.099999999999994</v>
      </c>
      <c r="M89">
        <v>68.12</v>
      </c>
      <c r="N89">
        <v>116.05</v>
      </c>
      <c r="O89">
        <v>68.13</v>
      </c>
      <c r="P89">
        <v>68.13</v>
      </c>
      <c r="Q89">
        <v>69</v>
      </c>
      <c r="R89">
        <v>68.125</v>
      </c>
      <c r="S89" s="7">
        <v>68.08</v>
      </c>
      <c r="T89">
        <v>68.13</v>
      </c>
      <c r="U89">
        <v>68.12</v>
      </c>
      <c r="V89">
        <v>68.0625</v>
      </c>
      <c r="W89">
        <v>68.63</v>
      </c>
      <c r="X89">
        <v>68.13</v>
      </c>
    </row>
    <row r="90" spans="1:24">
      <c r="A90" t="s">
        <v>125</v>
      </c>
      <c r="B90">
        <v>68</v>
      </c>
      <c r="C90">
        <v>98</v>
      </c>
      <c r="D90">
        <v>67.180000000000007</v>
      </c>
      <c r="E90">
        <v>68.08</v>
      </c>
      <c r="F90">
        <v>68.12</v>
      </c>
      <c r="G90">
        <v>68.13</v>
      </c>
      <c r="H90">
        <v>69.12</v>
      </c>
      <c r="I90">
        <v>69.12</v>
      </c>
      <c r="J90">
        <v>68.02</v>
      </c>
      <c r="K90">
        <v>68.13</v>
      </c>
      <c r="L90">
        <v>68.099999999999994</v>
      </c>
      <c r="M90">
        <v>68.12</v>
      </c>
      <c r="N90">
        <v>116.05</v>
      </c>
      <c r="O90">
        <v>68.13</v>
      </c>
      <c r="P90">
        <v>68.13</v>
      </c>
      <c r="Q90">
        <v>68</v>
      </c>
      <c r="R90">
        <v>68.125</v>
      </c>
      <c r="S90" s="7">
        <v>68.08</v>
      </c>
      <c r="T90">
        <v>68.13</v>
      </c>
      <c r="U90">
        <v>68.12</v>
      </c>
      <c r="V90">
        <v>68.0625</v>
      </c>
      <c r="W90">
        <v>68.63</v>
      </c>
      <c r="X90">
        <v>68.13</v>
      </c>
    </row>
    <row r="91" spans="1:24">
      <c r="A91" t="s">
        <v>126</v>
      </c>
      <c r="B91">
        <v>67</v>
      </c>
      <c r="C91">
        <v>96</v>
      </c>
      <c r="D91">
        <v>66.45</v>
      </c>
      <c r="E91">
        <v>66.459999999999994</v>
      </c>
      <c r="F91">
        <v>66.45</v>
      </c>
      <c r="G91">
        <v>66.459999999999994</v>
      </c>
      <c r="H91">
        <v>67.45</v>
      </c>
      <c r="I91">
        <v>67.45</v>
      </c>
      <c r="J91">
        <v>67.209999999999994</v>
      </c>
      <c r="K91">
        <v>66.459999999999994</v>
      </c>
      <c r="L91">
        <v>66.5</v>
      </c>
      <c r="M91">
        <v>66.45</v>
      </c>
      <c r="N91">
        <v>113.52</v>
      </c>
      <c r="O91">
        <v>66.459999999999994</v>
      </c>
      <c r="P91">
        <v>66.459999999999994</v>
      </c>
      <c r="Q91">
        <v>67</v>
      </c>
      <c r="R91">
        <v>66.458299999999994</v>
      </c>
      <c r="S91" s="7">
        <v>66.459999999999994</v>
      </c>
      <c r="T91">
        <v>66.459999999999994</v>
      </c>
      <c r="U91">
        <v>66.45</v>
      </c>
      <c r="V91">
        <v>66.458333333333343</v>
      </c>
      <c r="W91">
        <v>66.63</v>
      </c>
      <c r="X91">
        <v>66.459999999999994</v>
      </c>
    </row>
    <row r="92" spans="1:24">
      <c r="A92" t="s">
        <v>127</v>
      </c>
      <c r="B92">
        <v>66</v>
      </c>
      <c r="C92">
        <v>94</v>
      </c>
      <c r="D92">
        <v>65.33</v>
      </c>
      <c r="E92">
        <v>65.33</v>
      </c>
      <c r="F92">
        <v>65.33</v>
      </c>
      <c r="G92">
        <v>65.33</v>
      </c>
      <c r="H92">
        <v>66.33</v>
      </c>
      <c r="I92">
        <v>66.33</v>
      </c>
      <c r="J92">
        <v>66.38</v>
      </c>
      <c r="K92">
        <v>65.33</v>
      </c>
      <c r="L92">
        <v>65.3</v>
      </c>
      <c r="M92">
        <v>65.33</v>
      </c>
      <c r="N92">
        <v>111.6</v>
      </c>
      <c r="O92">
        <v>65.33</v>
      </c>
      <c r="P92">
        <v>65.33</v>
      </c>
      <c r="Q92">
        <v>66</v>
      </c>
      <c r="R92">
        <v>65.333299999999994</v>
      </c>
      <c r="S92" s="7">
        <v>65.33</v>
      </c>
      <c r="T92">
        <v>65.33</v>
      </c>
      <c r="U92">
        <v>65.33</v>
      </c>
      <c r="V92">
        <v>65.333333333333329</v>
      </c>
      <c r="W92">
        <v>65.88</v>
      </c>
      <c r="X92">
        <v>65.33</v>
      </c>
    </row>
    <row r="93" spans="1:24">
      <c r="A93" t="s">
        <v>128</v>
      </c>
      <c r="B93">
        <v>65</v>
      </c>
      <c r="C93">
        <v>93</v>
      </c>
      <c r="D93">
        <v>64.84</v>
      </c>
      <c r="E93">
        <v>64.84</v>
      </c>
      <c r="F93">
        <v>64.84</v>
      </c>
      <c r="G93">
        <v>64.84</v>
      </c>
      <c r="H93">
        <v>65.84</v>
      </c>
      <c r="I93">
        <v>65.84</v>
      </c>
      <c r="J93">
        <v>65.97</v>
      </c>
      <c r="K93">
        <v>64.84</v>
      </c>
      <c r="L93">
        <v>64.900000000000006</v>
      </c>
      <c r="M93">
        <v>64.84</v>
      </c>
      <c r="N93">
        <v>110.77</v>
      </c>
      <c r="O93">
        <v>64.84</v>
      </c>
      <c r="P93">
        <v>64.84</v>
      </c>
      <c r="Q93">
        <v>65</v>
      </c>
      <c r="R93">
        <v>64.843699999999998</v>
      </c>
      <c r="S93" s="7">
        <v>64.84</v>
      </c>
      <c r="T93">
        <v>64.84</v>
      </c>
      <c r="U93">
        <v>64.84</v>
      </c>
      <c r="V93">
        <v>64.84375</v>
      </c>
      <c r="W93">
        <v>65</v>
      </c>
      <c r="X93">
        <v>64.84</v>
      </c>
    </row>
    <row r="94" spans="1:24">
      <c r="A94" t="s">
        <v>129</v>
      </c>
      <c r="B94">
        <v>64</v>
      </c>
      <c r="C94">
        <v>91</v>
      </c>
      <c r="D94">
        <v>63.98</v>
      </c>
      <c r="E94">
        <v>63.99</v>
      </c>
      <c r="F94">
        <v>63.98</v>
      </c>
      <c r="G94">
        <v>63.99</v>
      </c>
      <c r="H94">
        <v>64.98</v>
      </c>
      <c r="I94">
        <v>64.98</v>
      </c>
      <c r="J94">
        <v>65.14</v>
      </c>
      <c r="K94">
        <v>63.99</v>
      </c>
      <c r="L94">
        <v>64</v>
      </c>
      <c r="M94">
        <v>63.98</v>
      </c>
      <c r="N94">
        <v>109.3</v>
      </c>
      <c r="O94">
        <v>63.99</v>
      </c>
      <c r="P94">
        <v>63.99</v>
      </c>
      <c r="Q94">
        <v>64</v>
      </c>
      <c r="R94">
        <v>63.9895</v>
      </c>
      <c r="S94" s="7">
        <v>63.99</v>
      </c>
      <c r="T94">
        <v>63.99</v>
      </c>
      <c r="U94">
        <v>63.98</v>
      </c>
      <c r="V94">
        <v>63.989583333333336</v>
      </c>
      <c r="W94">
        <v>64.13</v>
      </c>
      <c r="X94">
        <v>63.99</v>
      </c>
    </row>
    <row r="95" spans="1:24">
      <c r="A95" t="s">
        <v>130</v>
      </c>
      <c r="B95">
        <v>63</v>
      </c>
      <c r="C95">
        <v>88</v>
      </c>
      <c r="D95">
        <v>62.78</v>
      </c>
      <c r="E95">
        <v>62.78</v>
      </c>
      <c r="F95">
        <v>62.78</v>
      </c>
      <c r="G95">
        <v>62.78</v>
      </c>
      <c r="H95">
        <v>63.78</v>
      </c>
      <c r="I95">
        <v>63.78</v>
      </c>
      <c r="J95">
        <v>63.89</v>
      </c>
      <c r="K95">
        <v>62.78</v>
      </c>
      <c r="L95">
        <v>62.8</v>
      </c>
      <c r="M95">
        <v>62.78</v>
      </c>
      <c r="N95">
        <v>107.24</v>
      </c>
      <c r="O95">
        <v>62.78</v>
      </c>
      <c r="P95">
        <v>62.78</v>
      </c>
      <c r="Q95">
        <v>63</v>
      </c>
      <c r="R95">
        <v>62.781199999999998</v>
      </c>
      <c r="S95" s="7">
        <v>62.78</v>
      </c>
      <c r="T95">
        <v>62.78</v>
      </c>
      <c r="U95">
        <v>62.78</v>
      </c>
      <c r="V95">
        <v>62.78125</v>
      </c>
      <c r="W95">
        <v>62.88</v>
      </c>
      <c r="X95">
        <v>62.78</v>
      </c>
    </row>
    <row r="96" spans="1:24">
      <c r="A96" t="s">
        <v>131</v>
      </c>
      <c r="B96">
        <v>62</v>
      </c>
      <c r="C96">
        <v>84</v>
      </c>
      <c r="D96">
        <v>61.42</v>
      </c>
      <c r="E96">
        <v>61.43</v>
      </c>
      <c r="F96">
        <v>61.42</v>
      </c>
      <c r="G96">
        <v>61.43</v>
      </c>
      <c r="H96">
        <v>62.42</v>
      </c>
      <c r="I96">
        <v>62.42</v>
      </c>
      <c r="J96">
        <v>62.24</v>
      </c>
      <c r="K96">
        <v>61.43</v>
      </c>
      <c r="L96">
        <v>61.4</v>
      </c>
      <c r="M96">
        <v>61.42</v>
      </c>
      <c r="N96">
        <v>104.92</v>
      </c>
      <c r="O96">
        <v>61.43</v>
      </c>
      <c r="P96">
        <v>61.43</v>
      </c>
      <c r="Q96">
        <v>62</v>
      </c>
      <c r="R96">
        <v>61.424900000000001</v>
      </c>
      <c r="S96" s="7">
        <v>61.43</v>
      </c>
      <c r="T96">
        <v>61.43</v>
      </c>
      <c r="U96">
        <v>61.42</v>
      </c>
      <c r="V96">
        <v>61.424999999999997</v>
      </c>
      <c r="W96">
        <v>61.63</v>
      </c>
      <c r="X96">
        <v>61.43</v>
      </c>
    </row>
    <row r="97" spans="1:24">
      <c r="A97" t="s">
        <v>132</v>
      </c>
      <c r="B97">
        <v>61</v>
      </c>
      <c r="C97">
        <v>82</v>
      </c>
      <c r="D97">
        <v>60.7</v>
      </c>
      <c r="E97">
        <v>60.71</v>
      </c>
      <c r="F97">
        <v>60.7</v>
      </c>
      <c r="G97">
        <v>60.71</v>
      </c>
      <c r="H97">
        <v>61.7</v>
      </c>
      <c r="I97">
        <v>61.7</v>
      </c>
      <c r="J97">
        <v>61.42</v>
      </c>
      <c r="K97">
        <v>60.71</v>
      </c>
      <c r="L97">
        <v>60.7</v>
      </c>
      <c r="M97">
        <v>60.7</v>
      </c>
      <c r="N97">
        <v>103.7</v>
      </c>
      <c r="O97">
        <v>60.71</v>
      </c>
      <c r="P97">
        <v>60.71</v>
      </c>
      <c r="Q97">
        <v>61</v>
      </c>
      <c r="R97">
        <v>60.708300000000001</v>
      </c>
      <c r="S97" s="7">
        <v>60.71</v>
      </c>
      <c r="T97">
        <v>60.71</v>
      </c>
      <c r="U97">
        <v>60.7</v>
      </c>
      <c r="V97">
        <v>60.708333333333336</v>
      </c>
      <c r="W97">
        <v>60.88</v>
      </c>
      <c r="X97">
        <v>60.71</v>
      </c>
    </row>
    <row r="98" spans="1:24">
      <c r="A98" t="s">
        <v>133</v>
      </c>
      <c r="B98">
        <v>60</v>
      </c>
      <c r="C98">
        <v>80</v>
      </c>
      <c r="D98">
        <v>59.93</v>
      </c>
      <c r="E98">
        <v>59.94</v>
      </c>
      <c r="F98">
        <v>59.93</v>
      </c>
      <c r="G98">
        <v>59.94</v>
      </c>
      <c r="H98">
        <v>60.93</v>
      </c>
      <c r="I98">
        <v>60.93</v>
      </c>
      <c r="J98">
        <v>60.61</v>
      </c>
      <c r="K98">
        <v>59.94</v>
      </c>
      <c r="L98">
        <v>59.9</v>
      </c>
      <c r="M98">
        <v>59.93</v>
      </c>
      <c r="N98">
        <v>102.38</v>
      </c>
      <c r="O98">
        <v>59.94</v>
      </c>
      <c r="P98">
        <v>59.94</v>
      </c>
      <c r="Q98">
        <v>60</v>
      </c>
      <c r="R98">
        <v>59.9375</v>
      </c>
      <c r="S98" s="7">
        <v>59.94</v>
      </c>
      <c r="T98">
        <v>59.94</v>
      </c>
      <c r="U98">
        <v>59.93</v>
      </c>
      <c r="V98">
        <v>59.9375</v>
      </c>
      <c r="W98">
        <v>60</v>
      </c>
      <c r="X98">
        <v>59.94</v>
      </c>
    </row>
    <row r="99" spans="1:24">
      <c r="A99" t="s">
        <v>134</v>
      </c>
      <c r="B99">
        <v>59</v>
      </c>
      <c r="C99">
        <v>77</v>
      </c>
      <c r="D99">
        <v>58.89</v>
      </c>
      <c r="E99">
        <v>58.89</v>
      </c>
      <c r="F99">
        <v>58.89</v>
      </c>
      <c r="G99">
        <v>58.89</v>
      </c>
      <c r="H99">
        <v>59.89</v>
      </c>
      <c r="I99">
        <v>59.89</v>
      </c>
      <c r="J99">
        <v>59.42</v>
      </c>
      <c r="K99">
        <v>58.89</v>
      </c>
      <c r="L99">
        <v>58.9</v>
      </c>
      <c r="M99">
        <v>58.89</v>
      </c>
      <c r="N99">
        <v>100.6</v>
      </c>
      <c r="O99">
        <v>58.89</v>
      </c>
      <c r="P99">
        <v>58.89</v>
      </c>
      <c r="Q99">
        <v>59</v>
      </c>
      <c r="R99">
        <v>58.891599999999997</v>
      </c>
      <c r="S99" s="7">
        <v>58.89</v>
      </c>
      <c r="T99">
        <v>58.89</v>
      </c>
      <c r="U99">
        <v>58.89</v>
      </c>
      <c r="V99">
        <v>58.891666666666673</v>
      </c>
      <c r="W99">
        <v>59</v>
      </c>
      <c r="X99">
        <v>58.89</v>
      </c>
    </row>
    <row r="100" spans="1:24">
      <c r="A100" t="s">
        <v>135</v>
      </c>
      <c r="B100">
        <v>58</v>
      </c>
      <c r="C100">
        <v>75</v>
      </c>
      <c r="D100">
        <v>58.13</v>
      </c>
      <c r="E100">
        <v>58.13</v>
      </c>
      <c r="F100">
        <v>58.13</v>
      </c>
      <c r="G100">
        <v>58.13</v>
      </c>
      <c r="H100">
        <v>59.13</v>
      </c>
      <c r="I100">
        <v>59.13</v>
      </c>
      <c r="J100">
        <v>58.64</v>
      </c>
      <c r="K100">
        <v>58.13</v>
      </c>
      <c r="L100">
        <v>58.1</v>
      </c>
      <c r="M100">
        <v>58.13</v>
      </c>
      <c r="N100">
        <v>99.3</v>
      </c>
      <c r="O100">
        <v>58.13</v>
      </c>
      <c r="P100">
        <v>58.13</v>
      </c>
      <c r="Q100">
        <v>58</v>
      </c>
      <c r="R100">
        <v>58.133299999999998</v>
      </c>
      <c r="S100" s="7">
        <v>58.13</v>
      </c>
      <c r="T100">
        <v>58.13</v>
      </c>
      <c r="U100">
        <v>57.72</v>
      </c>
      <c r="V100">
        <v>58.133333333333326</v>
      </c>
      <c r="W100">
        <v>58.38</v>
      </c>
      <c r="X100">
        <v>58.13</v>
      </c>
    </row>
    <row r="101" spans="1:24">
      <c r="A101" t="s">
        <v>136</v>
      </c>
      <c r="B101">
        <v>57</v>
      </c>
      <c r="C101">
        <v>72</v>
      </c>
      <c r="D101">
        <v>57.1</v>
      </c>
      <c r="E101">
        <v>57.11</v>
      </c>
      <c r="F101">
        <v>57.1</v>
      </c>
      <c r="G101">
        <v>57.11</v>
      </c>
      <c r="H101">
        <v>58.1</v>
      </c>
      <c r="I101">
        <v>58.1</v>
      </c>
      <c r="J101">
        <v>57.49</v>
      </c>
      <c r="K101">
        <v>57.11</v>
      </c>
      <c r="L101">
        <v>57.1</v>
      </c>
      <c r="M101">
        <v>57.1</v>
      </c>
      <c r="N101">
        <v>97.54</v>
      </c>
      <c r="O101">
        <v>57.11</v>
      </c>
      <c r="P101">
        <v>57.11</v>
      </c>
      <c r="Q101">
        <v>57</v>
      </c>
      <c r="R101">
        <v>57.106200000000001</v>
      </c>
      <c r="S101" s="7">
        <v>57.11</v>
      </c>
      <c r="T101">
        <v>57.11</v>
      </c>
      <c r="U101">
        <v>56.82</v>
      </c>
      <c r="V101">
        <v>57.106249999999996</v>
      </c>
      <c r="W101">
        <v>57.13</v>
      </c>
      <c r="X101">
        <v>57.11</v>
      </c>
    </row>
    <row r="102" spans="1:24">
      <c r="A102" t="s">
        <v>137</v>
      </c>
      <c r="B102">
        <v>56</v>
      </c>
      <c r="C102">
        <v>68</v>
      </c>
      <c r="D102">
        <v>56.03</v>
      </c>
      <c r="E102">
        <v>56.04</v>
      </c>
      <c r="F102">
        <v>56.03</v>
      </c>
      <c r="G102">
        <v>56.04</v>
      </c>
      <c r="H102">
        <v>57.03</v>
      </c>
      <c r="I102">
        <v>57.03</v>
      </c>
      <c r="J102">
        <v>56.02</v>
      </c>
      <c r="K102">
        <v>56.04</v>
      </c>
      <c r="L102">
        <v>56</v>
      </c>
      <c r="M102">
        <v>56.03</v>
      </c>
      <c r="N102">
        <v>95.72</v>
      </c>
      <c r="O102">
        <v>56.04</v>
      </c>
      <c r="P102">
        <v>56.04</v>
      </c>
      <c r="Q102">
        <v>56</v>
      </c>
      <c r="R102">
        <v>56.037500000000001</v>
      </c>
      <c r="S102" s="7">
        <v>56.04</v>
      </c>
      <c r="T102">
        <v>56.04</v>
      </c>
      <c r="U102">
        <v>55.77</v>
      </c>
      <c r="V102">
        <v>56.037500000000001</v>
      </c>
      <c r="W102">
        <v>56.25</v>
      </c>
      <c r="X102">
        <v>56.04</v>
      </c>
    </row>
    <row r="103" spans="1:24">
      <c r="A103" t="s">
        <v>138</v>
      </c>
      <c r="B103">
        <v>55</v>
      </c>
      <c r="C103">
        <v>65</v>
      </c>
      <c r="D103">
        <v>55.05</v>
      </c>
      <c r="E103">
        <v>55.06</v>
      </c>
      <c r="F103">
        <v>55.05</v>
      </c>
      <c r="G103">
        <v>55.06</v>
      </c>
      <c r="H103">
        <v>56.05</v>
      </c>
      <c r="I103">
        <v>56.05</v>
      </c>
      <c r="J103">
        <v>54.96</v>
      </c>
      <c r="K103">
        <v>55.06</v>
      </c>
      <c r="L103">
        <v>55.1</v>
      </c>
      <c r="M103">
        <v>55.05</v>
      </c>
      <c r="N103">
        <v>94.04</v>
      </c>
      <c r="O103">
        <v>55.06</v>
      </c>
      <c r="P103">
        <v>55.06</v>
      </c>
      <c r="Q103">
        <v>55</v>
      </c>
      <c r="R103">
        <v>55.056199999999997</v>
      </c>
      <c r="S103" s="7">
        <v>55.06</v>
      </c>
      <c r="T103">
        <v>55.06</v>
      </c>
      <c r="U103">
        <v>54.7</v>
      </c>
      <c r="V103">
        <v>55.056249999999999</v>
      </c>
      <c r="W103">
        <v>55.38</v>
      </c>
      <c r="X103">
        <v>55.06</v>
      </c>
    </row>
    <row r="104" spans="1:24">
      <c r="A104" t="s">
        <v>139</v>
      </c>
      <c r="B104">
        <v>54</v>
      </c>
      <c r="C104">
        <v>62</v>
      </c>
      <c r="D104">
        <v>53.96</v>
      </c>
      <c r="E104">
        <v>53.97</v>
      </c>
      <c r="F104">
        <v>53.96</v>
      </c>
      <c r="G104">
        <v>53.97</v>
      </c>
      <c r="H104">
        <v>54.96</v>
      </c>
      <c r="I104">
        <v>54.96</v>
      </c>
      <c r="J104">
        <v>53.94</v>
      </c>
      <c r="K104">
        <v>53.97</v>
      </c>
      <c r="L104">
        <v>54</v>
      </c>
      <c r="M104">
        <v>53.96</v>
      </c>
      <c r="N104">
        <v>92.19</v>
      </c>
      <c r="O104">
        <v>53.97</v>
      </c>
      <c r="P104">
        <v>53.97</v>
      </c>
      <c r="Q104">
        <v>54</v>
      </c>
      <c r="R104">
        <v>53.968699999999998</v>
      </c>
      <c r="S104" s="7">
        <v>53.97</v>
      </c>
      <c r="T104">
        <v>53.97</v>
      </c>
      <c r="U104">
        <v>53.63</v>
      </c>
      <c r="V104">
        <v>53.968749999999993</v>
      </c>
      <c r="W104">
        <v>54.13</v>
      </c>
      <c r="X104">
        <v>53.97</v>
      </c>
    </row>
    <row r="105" spans="1:24">
      <c r="A105" t="s">
        <v>140</v>
      </c>
      <c r="B105">
        <v>53</v>
      </c>
      <c r="C105">
        <v>60</v>
      </c>
      <c r="D105">
        <v>53.27</v>
      </c>
      <c r="E105">
        <v>53.27</v>
      </c>
      <c r="F105">
        <v>53.27</v>
      </c>
      <c r="G105">
        <v>53.27</v>
      </c>
      <c r="H105">
        <v>54.27</v>
      </c>
      <c r="I105">
        <v>54.27</v>
      </c>
      <c r="J105">
        <v>53.28</v>
      </c>
      <c r="K105">
        <v>53.27</v>
      </c>
      <c r="L105">
        <v>53.3</v>
      </c>
      <c r="M105">
        <v>53.27</v>
      </c>
      <c r="N105">
        <v>91</v>
      </c>
      <c r="O105">
        <v>53.27</v>
      </c>
      <c r="P105">
        <v>53.27</v>
      </c>
      <c r="Q105">
        <v>53</v>
      </c>
      <c r="R105">
        <v>53.270800000000001</v>
      </c>
      <c r="S105" s="7">
        <v>53.27</v>
      </c>
      <c r="T105">
        <v>53.27</v>
      </c>
      <c r="U105">
        <v>52.92</v>
      </c>
      <c r="V105">
        <v>53.270833333333336</v>
      </c>
      <c r="W105">
        <v>53.38</v>
      </c>
      <c r="X105">
        <v>53.27</v>
      </c>
    </row>
    <row r="106" spans="1:24">
      <c r="A106" t="s">
        <v>141</v>
      </c>
      <c r="B106">
        <v>52</v>
      </c>
      <c r="C106">
        <v>57</v>
      </c>
      <c r="D106">
        <v>52.33</v>
      </c>
      <c r="E106">
        <v>52.33</v>
      </c>
      <c r="F106">
        <v>52.33</v>
      </c>
      <c r="G106">
        <v>52.33</v>
      </c>
      <c r="H106">
        <v>53.33</v>
      </c>
      <c r="I106">
        <v>53.33</v>
      </c>
      <c r="J106">
        <v>52.31</v>
      </c>
      <c r="K106">
        <v>52.33</v>
      </c>
      <c r="L106">
        <v>52.3</v>
      </c>
      <c r="M106">
        <v>52.33</v>
      </c>
      <c r="N106">
        <v>89.39</v>
      </c>
      <c r="O106">
        <v>52.33</v>
      </c>
      <c r="P106">
        <v>52.33</v>
      </c>
      <c r="Q106">
        <v>52</v>
      </c>
      <c r="R106">
        <v>52.333300000000001</v>
      </c>
      <c r="S106" s="7">
        <v>52.33</v>
      </c>
      <c r="T106">
        <v>52.33</v>
      </c>
      <c r="U106">
        <v>52</v>
      </c>
      <c r="V106">
        <v>52.333333333333336</v>
      </c>
      <c r="W106">
        <v>52.5</v>
      </c>
      <c r="X106">
        <v>52.33</v>
      </c>
    </row>
    <row r="107" spans="1:24">
      <c r="A107" t="s">
        <v>142</v>
      </c>
      <c r="B107">
        <v>51</v>
      </c>
      <c r="C107">
        <v>55</v>
      </c>
      <c r="D107">
        <v>51.62</v>
      </c>
      <c r="E107">
        <v>51.63</v>
      </c>
      <c r="F107">
        <v>51.62</v>
      </c>
      <c r="G107">
        <v>51.63</v>
      </c>
      <c r="H107">
        <v>52.62</v>
      </c>
      <c r="I107">
        <v>52.62</v>
      </c>
      <c r="J107">
        <v>51.69</v>
      </c>
      <c r="K107">
        <v>51.63</v>
      </c>
      <c r="L107">
        <v>51.6</v>
      </c>
      <c r="M107">
        <v>51.62</v>
      </c>
      <c r="N107">
        <v>88.18</v>
      </c>
      <c r="O107">
        <v>51.63</v>
      </c>
      <c r="P107">
        <v>51.63</v>
      </c>
      <c r="Q107">
        <v>51</v>
      </c>
      <c r="R107">
        <v>51.624899999999997</v>
      </c>
      <c r="S107" s="7">
        <v>51.63</v>
      </c>
      <c r="T107">
        <v>51.63</v>
      </c>
      <c r="U107">
        <v>51.23</v>
      </c>
      <c r="V107">
        <v>51.625</v>
      </c>
      <c r="W107">
        <v>51.88</v>
      </c>
      <c r="X107">
        <v>51.63</v>
      </c>
    </row>
    <row r="108" spans="1:24">
      <c r="A108" t="s">
        <v>143</v>
      </c>
      <c r="B108">
        <v>50</v>
      </c>
      <c r="C108">
        <v>52</v>
      </c>
      <c r="D108">
        <v>50.57</v>
      </c>
      <c r="E108">
        <v>50.57</v>
      </c>
      <c r="F108">
        <v>50.57</v>
      </c>
      <c r="G108">
        <v>50.57</v>
      </c>
      <c r="H108">
        <v>51.57</v>
      </c>
      <c r="I108">
        <v>51.57</v>
      </c>
      <c r="J108">
        <v>50.78</v>
      </c>
      <c r="K108">
        <v>50.57</v>
      </c>
      <c r="L108">
        <v>50.6</v>
      </c>
      <c r="M108">
        <v>50.57</v>
      </c>
      <c r="N108">
        <v>86.39</v>
      </c>
      <c r="O108">
        <v>50.57</v>
      </c>
      <c r="P108">
        <v>50.57</v>
      </c>
      <c r="Q108">
        <v>50</v>
      </c>
      <c r="R108">
        <v>50.572899999999997</v>
      </c>
      <c r="S108" s="7">
        <v>50.57</v>
      </c>
      <c r="T108">
        <v>50.57</v>
      </c>
      <c r="U108">
        <v>50.23</v>
      </c>
      <c r="V108">
        <v>50.572916666666664</v>
      </c>
      <c r="W108">
        <v>50.75</v>
      </c>
      <c r="X108">
        <v>50.57</v>
      </c>
    </row>
    <row r="109" spans="1:24">
      <c r="A109" t="s">
        <v>144</v>
      </c>
      <c r="B109">
        <v>49</v>
      </c>
      <c r="C109">
        <v>49</v>
      </c>
      <c r="D109">
        <v>49.63</v>
      </c>
      <c r="E109">
        <v>49.64</v>
      </c>
      <c r="F109">
        <v>49.63</v>
      </c>
      <c r="G109">
        <v>49.64</v>
      </c>
      <c r="H109">
        <v>50.53</v>
      </c>
      <c r="I109">
        <v>50.53</v>
      </c>
      <c r="J109">
        <v>49.89</v>
      </c>
      <c r="K109">
        <v>49.64</v>
      </c>
      <c r="L109">
        <v>49.6</v>
      </c>
      <c r="M109">
        <v>49.63</v>
      </c>
      <c r="N109">
        <v>84.78</v>
      </c>
      <c r="O109">
        <v>49.64</v>
      </c>
      <c r="P109">
        <v>49.64</v>
      </c>
      <c r="Q109">
        <v>49</v>
      </c>
      <c r="R109">
        <v>49.635399999999997</v>
      </c>
      <c r="S109" s="7">
        <v>49.64</v>
      </c>
      <c r="T109">
        <v>49.64</v>
      </c>
      <c r="U109">
        <v>49.32</v>
      </c>
      <c r="V109">
        <v>49.635416666666664</v>
      </c>
      <c r="W109">
        <v>49.88</v>
      </c>
      <c r="X109">
        <v>49.64</v>
      </c>
    </row>
    <row r="110" spans="1:24">
      <c r="A110" t="s">
        <v>145</v>
      </c>
      <c r="B110">
        <v>48</v>
      </c>
      <c r="C110">
        <v>45</v>
      </c>
      <c r="D110">
        <v>48.29</v>
      </c>
      <c r="E110">
        <v>48.29</v>
      </c>
      <c r="F110">
        <v>48.29</v>
      </c>
      <c r="G110">
        <v>48.29</v>
      </c>
      <c r="H110">
        <v>48.98</v>
      </c>
      <c r="I110">
        <v>48.98</v>
      </c>
      <c r="J110">
        <v>48.73</v>
      </c>
      <c r="K110">
        <v>48.29</v>
      </c>
      <c r="L110">
        <v>48.3</v>
      </c>
      <c r="M110">
        <v>48.29</v>
      </c>
      <c r="N110">
        <v>82.49</v>
      </c>
      <c r="O110">
        <v>48.29</v>
      </c>
      <c r="P110">
        <v>48.29</v>
      </c>
      <c r="Q110">
        <v>48</v>
      </c>
      <c r="R110">
        <v>48.291600000000003</v>
      </c>
      <c r="S110" s="7">
        <v>48.29</v>
      </c>
      <c r="T110">
        <v>48.29</v>
      </c>
      <c r="U110">
        <v>47.92</v>
      </c>
      <c r="V110">
        <v>48.291666666666664</v>
      </c>
      <c r="W110">
        <v>48.38</v>
      </c>
      <c r="X110">
        <v>48.29</v>
      </c>
    </row>
    <row r="111" spans="1:24">
      <c r="A111" t="s">
        <v>146</v>
      </c>
      <c r="B111">
        <v>47</v>
      </c>
      <c r="C111">
        <v>43</v>
      </c>
      <c r="D111">
        <v>47.55</v>
      </c>
      <c r="E111">
        <v>47.56</v>
      </c>
      <c r="F111">
        <v>47.55</v>
      </c>
      <c r="G111">
        <v>47.56</v>
      </c>
      <c r="H111">
        <v>48.25</v>
      </c>
      <c r="I111">
        <v>48.25</v>
      </c>
      <c r="J111">
        <v>48.16</v>
      </c>
      <c r="K111">
        <v>47.56</v>
      </c>
      <c r="L111">
        <v>47.6</v>
      </c>
      <c r="M111">
        <v>47.55</v>
      </c>
      <c r="N111">
        <v>81.239999999999995</v>
      </c>
      <c r="O111">
        <v>47.56</v>
      </c>
      <c r="P111">
        <v>47.56</v>
      </c>
      <c r="Q111">
        <v>47</v>
      </c>
      <c r="R111">
        <v>47.558300000000003</v>
      </c>
      <c r="S111" s="7">
        <v>47.56</v>
      </c>
      <c r="T111">
        <v>47.56</v>
      </c>
      <c r="U111">
        <v>47.17</v>
      </c>
      <c r="V111">
        <v>47.558333333333337</v>
      </c>
      <c r="W111">
        <v>47.75</v>
      </c>
      <c r="X111">
        <v>47.56</v>
      </c>
    </row>
    <row r="112" spans="1:24">
      <c r="A112" t="s">
        <v>147</v>
      </c>
      <c r="B112">
        <v>46</v>
      </c>
      <c r="C112">
        <v>40</v>
      </c>
      <c r="D112">
        <v>46.5</v>
      </c>
      <c r="E112">
        <v>46.5</v>
      </c>
      <c r="F112">
        <v>46.5</v>
      </c>
      <c r="G112">
        <v>46.5</v>
      </c>
      <c r="H112">
        <v>46.99</v>
      </c>
      <c r="I112">
        <v>46.99</v>
      </c>
      <c r="J112">
        <v>47.31</v>
      </c>
      <c r="K112">
        <v>46.5</v>
      </c>
      <c r="L112">
        <v>46.5</v>
      </c>
      <c r="M112">
        <v>46.5</v>
      </c>
      <c r="N112">
        <v>79.430000000000007</v>
      </c>
      <c r="O112">
        <v>46.5</v>
      </c>
      <c r="P112">
        <v>46.5</v>
      </c>
      <c r="Q112">
        <v>46</v>
      </c>
      <c r="R112">
        <v>46.504100000000001</v>
      </c>
      <c r="S112" s="7">
        <v>46.5</v>
      </c>
      <c r="T112">
        <v>46.5</v>
      </c>
      <c r="U112">
        <v>46.16</v>
      </c>
      <c r="V112">
        <v>46.504166666666663</v>
      </c>
      <c r="W112">
        <v>46.5</v>
      </c>
      <c r="X112">
        <v>46.5</v>
      </c>
    </row>
    <row r="113" spans="1:24">
      <c r="A113" t="s">
        <v>148</v>
      </c>
      <c r="B113">
        <v>45</v>
      </c>
      <c r="C113">
        <v>37</v>
      </c>
      <c r="D113">
        <v>45.47</v>
      </c>
      <c r="E113">
        <v>45.48</v>
      </c>
      <c r="F113">
        <v>45.47</v>
      </c>
      <c r="G113">
        <v>45.48</v>
      </c>
      <c r="H113">
        <v>45.77</v>
      </c>
      <c r="I113">
        <v>45.77</v>
      </c>
      <c r="J113">
        <v>46.46</v>
      </c>
      <c r="K113">
        <v>45.48</v>
      </c>
      <c r="L113">
        <v>45.5</v>
      </c>
      <c r="M113">
        <v>45.47</v>
      </c>
      <c r="N113">
        <v>77.680000000000007</v>
      </c>
      <c r="O113">
        <v>45.48</v>
      </c>
      <c r="P113">
        <v>45.48</v>
      </c>
      <c r="Q113">
        <v>45</v>
      </c>
      <c r="R113">
        <v>45.479100000000003</v>
      </c>
      <c r="S113" s="7">
        <v>45.48</v>
      </c>
      <c r="T113">
        <v>45.48</v>
      </c>
      <c r="U113">
        <v>45.1</v>
      </c>
      <c r="V113">
        <v>45.479166666666664</v>
      </c>
      <c r="W113">
        <v>45.63</v>
      </c>
      <c r="X113">
        <v>45.48</v>
      </c>
    </row>
    <row r="114" spans="1:24">
      <c r="A114" t="s">
        <v>149</v>
      </c>
      <c r="B114">
        <v>44</v>
      </c>
      <c r="C114">
        <v>35</v>
      </c>
      <c r="D114">
        <v>44.71</v>
      </c>
      <c r="E114">
        <v>44.72</v>
      </c>
      <c r="F114">
        <v>44.71</v>
      </c>
      <c r="G114">
        <v>44.72</v>
      </c>
      <c r="H114">
        <v>44.96</v>
      </c>
      <c r="I114">
        <v>44.96</v>
      </c>
      <c r="J114">
        <v>45.88</v>
      </c>
      <c r="K114">
        <v>44.72</v>
      </c>
      <c r="L114">
        <v>44.7</v>
      </c>
      <c r="M114">
        <v>44.71</v>
      </c>
      <c r="N114">
        <v>76.39</v>
      </c>
      <c r="O114">
        <v>44.72</v>
      </c>
      <c r="P114">
        <v>44.72</v>
      </c>
      <c r="Q114">
        <v>44</v>
      </c>
      <c r="R114">
        <v>44.718699999999998</v>
      </c>
      <c r="S114" s="7">
        <v>44.72</v>
      </c>
      <c r="T114">
        <v>44.72</v>
      </c>
      <c r="U114">
        <v>44.37</v>
      </c>
      <c r="V114">
        <v>44.71875</v>
      </c>
      <c r="W114">
        <v>44.88</v>
      </c>
      <c r="X114">
        <v>44.72</v>
      </c>
    </row>
    <row r="115" spans="1:24">
      <c r="A115" t="s">
        <v>150</v>
      </c>
      <c r="B115">
        <v>43</v>
      </c>
      <c r="C115">
        <v>32</v>
      </c>
      <c r="D115">
        <v>43.67</v>
      </c>
      <c r="E115">
        <v>43.68</v>
      </c>
      <c r="F115">
        <v>43.67</v>
      </c>
      <c r="G115">
        <v>43.68</v>
      </c>
      <c r="H115">
        <v>43.77</v>
      </c>
      <c r="I115">
        <v>43.77</v>
      </c>
      <c r="J115">
        <v>44.99</v>
      </c>
      <c r="K115">
        <v>43.68</v>
      </c>
      <c r="L115">
        <v>43.7</v>
      </c>
      <c r="M115">
        <v>43.67</v>
      </c>
      <c r="N115">
        <v>74.61</v>
      </c>
      <c r="O115">
        <v>43.68</v>
      </c>
      <c r="P115">
        <v>43.68</v>
      </c>
      <c r="Q115">
        <v>43</v>
      </c>
      <c r="R115">
        <v>43.677</v>
      </c>
      <c r="S115" s="7">
        <v>43.68</v>
      </c>
      <c r="T115">
        <v>43.68</v>
      </c>
      <c r="U115">
        <v>43.36</v>
      </c>
      <c r="V115">
        <v>43.677083333333329</v>
      </c>
      <c r="W115">
        <v>43.63</v>
      </c>
      <c r="X115">
        <v>43.68</v>
      </c>
    </row>
    <row r="116" spans="1:24">
      <c r="A116" t="s">
        <v>151</v>
      </c>
      <c r="B116">
        <v>42</v>
      </c>
      <c r="C116">
        <v>27</v>
      </c>
      <c r="D116">
        <v>42.2</v>
      </c>
      <c r="E116">
        <v>42.2</v>
      </c>
      <c r="F116">
        <v>42.2</v>
      </c>
      <c r="G116">
        <v>42.2</v>
      </c>
      <c r="H116">
        <v>42.2</v>
      </c>
      <c r="I116">
        <v>42.2</v>
      </c>
      <c r="J116">
        <v>43.43</v>
      </c>
      <c r="K116">
        <v>42.2</v>
      </c>
      <c r="L116">
        <v>42.2</v>
      </c>
      <c r="M116">
        <v>42.2</v>
      </c>
      <c r="N116">
        <v>72.09</v>
      </c>
      <c r="O116">
        <v>42.2</v>
      </c>
      <c r="P116">
        <v>42.2</v>
      </c>
      <c r="Q116">
        <v>42</v>
      </c>
      <c r="R116">
        <v>42.201999999999998</v>
      </c>
      <c r="S116" s="7">
        <v>42.2</v>
      </c>
      <c r="T116">
        <v>42.2</v>
      </c>
      <c r="U116">
        <v>41.65</v>
      </c>
      <c r="V116">
        <v>42.202083333333334</v>
      </c>
      <c r="W116">
        <v>42.25</v>
      </c>
      <c r="X116">
        <v>42.2</v>
      </c>
    </row>
    <row r="117" spans="1:24">
      <c r="A117" t="s">
        <v>152</v>
      </c>
      <c r="B117">
        <v>41</v>
      </c>
      <c r="C117">
        <v>22</v>
      </c>
      <c r="D117">
        <v>40.79</v>
      </c>
      <c r="E117">
        <v>40.799999999999997</v>
      </c>
      <c r="F117">
        <v>40.79</v>
      </c>
      <c r="G117">
        <v>40.799999999999997</v>
      </c>
      <c r="H117">
        <v>40.79</v>
      </c>
      <c r="I117">
        <v>40.79</v>
      </c>
      <c r="J117">
        <v>41.71</v>
      </c>
      <c r="K117">
        <v>40.799999999999997</v>
      </c>
      <c r="L117">
        <v>40.799999999999997</v>
      </c>
      <c r="M117">
        <v>40.79</v>
      </c>
      <c r="N117">
        <v>69.69</v>
      </c>
      <c r="O117">
        <v>40.799999999999997</v>
      </c>
      <c r="P117">
        <v>40.799999999999997</v>
      </c>
      <c r="Q117">
        <v>41</v>
      </c>
      <c r="R117">
        <v>40.7958</v>
      </c>
      <c r="S117" s="7">
        <v>40.799999999999997</v>
      </c>
      <c r="T117">
        <v>40.799999999999997</v>
      </c>
      <c r="U117">
        <v>40.159999999999997</v>
      </c>
      <c r="V117">
        <v>40.795833333333334</v>
      </c>
      <c r="W117">
        <v>40.880000000000003</v>
      </c>
      <c r="X117">
        <v>40.799999999999997</v>
      </c>
    </row>
    <row r="118" spans="1:24">
      <c r="A118" t="s">
        <v>153</v>
      </c>
      <c r="B118">
        <v>40</v>
      </c>
      <c r="C118">
        <v>19</v>
      </c>
      <c r="D118">
        <v>39.840000000000003</v>
      </c>
      <c r="E118">
        <v>39.840000000000003</v>
      </c>
      <c r="F118">
        <v>39.840000000000003</v>
      </c>
      <c r="G118">
        <v>39.840000000000003</v>
      </c>
      <c r="H118">
        <v>39.840000000000003</v>
      </c>
      <c r="I118">
        <v>39.840000000000003</v>
      </c>
      <c r="J118">
        <v>40.57</v>
      </c>
      <c r="K118">
        <v>39.840000000000003</v>
      </c>
      <c r="L118">
        <v>39.799999999999997</v>
      </c>
      <c r="M118">
        <v>39.840000000000003</v>
      </c>
      <c r="N118">
        <v>68.06</v>
      </c>
      <c r="O118">
        <v>39.840000000000003</v>
      </c>
      <c r="P118">
        <v>39.840000000000003</v>
      </c>
      <c r="Q118">
        <v>40</v>
      </c>
      <c r="R118">
        <v>39.843699999999998</v>
      </c>
      <c r="S118" s="7">
        <v>39.840000000000003</v>
      </c>
      <c r="T118">
        <v>39.840000000000003</v>
      </c>
      <c r="U118">
        <v>39.21</v>
      </c>
      <c r="V118">
        <v>39.84375</v>
      </c>
      <c r="W118">
        <v>39.880000000000003</v>
      </c>
      <c r="X118">
        <v>39.840000000000003</v>
      </c>
    </row>
    <row r="119" spans="1:24">
      <c r="A119" t="s">
        <v>154</v>
      </c>
      <c r="B119">
        <v>39</v>
      </c>
      <c r="C119">
        <v>16</v>
      </c>
      <c r="D119">
        <v>38.869999999999997</v>
      </c>
      <c r="E119">
        <v>38.880000000000003</v>
      </c>
      <c r="F119">
        <v>38.869999999999997</v>
      </c>
      <c r="G119">
        <v>38.880000000000003</v>
      </c>
      <c r="H119">
        <v>38.869999999999997</v>
      </c>
      <c r="I119">
        <v>38.869999999999997</v>
      </c>
      <c r="J119">
        <v>39.33</v>
      </c>
      <c r="K119">
        <v>38.880000000000003</v>
      </c>
      <c r="L119">
        <v>38.9</v>
      </c>
      <c r="M119">
        <v>38.869999999999997</v>
      </c>
      <c r="N119">
        <v>66.41</v>
      </c>
      <c r="O119">
        <v>38.880000000000003</v>
      </c>
      <c r="P119">
        <v>38.880000000000003</v>
      </c>
      <c r="Q119">
        <v>39</v>
      </c>
      <c r="R119">
        <v>38.877000000000002</v>
      </c>
      <c r="S119" s="7">
        <v>38.880000000000003</v>
      </c>
      <c r="T119">
        <v>38.880000000000003</v>
      </c>
      <c r="U119">
        <v>38.159999999999997</v>
      </c>
      <c r="V119">
        <v>38.877083333333331</v>
      </c>
      <c r="W119">
        <v>39</v>
      </c>
      <c r="X119">
        <v>38.880000000000003</v>
      </c>
    </row>
    <row r="120" spans="1:24">
      <c r="A120" t="s">
        <v>155</v>
      </c>
      <c r="B120">
        <v>38</v>
      </c>
      <c r="C120">
        <v>13</v>
      </c>
      <c r="D120">
        <v>37.81</v>
      </c>
      <c r="E120">
        <v>37.81</v>
      </c>
      <c r="F120">
        <v>37.81</v>
      </c>
      <c r="G120">
        <v>37.81</v>
      </c>
      <c r="H120">
        <v>37.81</v>
      </c>
      <c r="I120">
        <v>37.81</v>
      </c>
      <c r="J120">
        <v>37.97</v>
      </c>
      <c r="K120">
        <v>37.81</v>
      </c>
      <c r="L120">
        <v>37.799999999999997</v>
      </c>
      <c r="M120">
        <v>37.81</v>
      </c>
      <c r="N120">
        <v>64.59</v>
      </c>
      <c r="O120">
        <v>37.81</v>
      </c>
      <c r="P120">
        <v>37.81</v>
      </c>
      <c r="Q120">
        <v>38</v>
      </c>
      <c r="R120">
        <v>37.812399999999997</v>
      </c>
      <c r="S120" s="7">
        <v>37.81</v>
      </c>
      <c r="T120">
        <v>37.81</v>
      </c>
      <c r="U120">
        <v>37.06</v>
      </c>
      <c r="V120">
        <v>37.8125</v>
      </c>
      <c r="W120">
        <v>38</v>
      </c>
      <c r="X120">
        <v>37.81</v>
      </c>
    </row>
    <row r="121" spans="1:24">
      <c r="A121" t="s">
        <v>156</v>
      </c>
      <c r="B121">
        <v>37</v>
      </c>
      <c r="C121">
        <v>10</v>
      </c>
      <c r="D121">
        <v>36.65</v>
      </c>
      <c r="E121">
        <v>36.659999999999997</v>
      </c>
      <c r="F121">
        <v>36.65</v>
      </c>
      <c r="G121">
        <v>36.659999999999997</v>
      </c>
      <c r="H121">
        <v>36.65</v>
      </c>
      <c r="I121">
        <v>36.65</v>
      </c>
      <c r="J121">
        <v>36.479999999999997</v>
      </c>
      <c r="K121">
        <v>36.659999999999997</v>
      </c>
      <c r="L121">
        <v>36.700000000000003</v>
      </c>
      <c r="M121">
        <v>36.65</v>
      </c>
      <c r="N121">
        <v>62.61</v>
      </c>
      <c r="O121">
        <v>36.659999999999997</v>
      </c>
      <c r="P121">
        <v>36.659999999999997</v>
      </c>
      <c r="Q121">
        <v>37</v>
      </c>
      <c r="R121">
        <v>36.656199999999998</v>
      </c>
      <c r="S121" s="7">
        <v>36.659999999999997</v>
      </c>
      <c r="T121">
        <v>36.659999999999997</v>
      </c>
      <c r="U121">
        <v>35.83</v>
      </c>
      <c r="V121">
        <v>36.65625</v>
      </c>
      <c r="W121">
        <v>36.880000000000003</v>
      </c>
      <c r="X121">
        <v>36.659999999999997</v>
      </c>
    </row>
    <row r="122" spans="1:24">
      <c r="A122" t="s">
        <v>157</v>
      </c>
      <c r="B122">
        <v>36</v>
      </c>
      <c r="C122">
        <v>7</v>
      </c>
      <c r="D122">
        <v>35.39</v>
      </c>
      <c r="E122">
        <v>35.4</v>
      </c>
      <c r="F122">
        <v>35.39</v>
      </c>
      <c r="G122">
        <v>35.4</v>
      </c>
      <c r="H122">
        <v>35.39</v>
      </c>
      <c r="I122">
        <v>35.39</v>
      </c>
      <c r="J122">
        <v>35.39</v>
      </c>
      <c r="K122">
        <v>35.4</v>
      </c>
      <c r="L122">
        <v>35.4</v>
      </c>
      <c r="M122">
        <v>35.39</v>
      </c>
      <c r="N122">
        <v>60.46</v>
      </c>
      <c r="O122">
        <v>35.4</v>
      </c>
      <c r="P122">
        <v>35.4</v>
      </c>
      <c r="Q122">
        <v>36</v>
      </c>
      <c r="R122">
        <v>35.395800000000001</v>
      </c>
      <c r="S122" s="7">
        <v>35.4</v>
      </c>
      <c r="T122">
        <v>35.4</v>
      </c>
      <c r="U122">
        <v>34.54</v>
      </c>
      <c r="V122">
        <v>35.395833333333336</v>
      </c>
      <c r="W122">
        <v>35.380000000000003</v>
      </c>
      <c r="X122">
        <v>35.4</v>
      </c>
    </row>
    <row r="123" spans="1:24">
      <c r="A123" t="s">
        <v>158</v>
      </c>
      <c r="B123">
        <v>35</v>
      </c>
      <c r="C123">
        <v>4</v>
      </c>
      <c r="D123">
        <v>34.119999999999997</v>
      </c>
      <c r="E123">
        <v>34.130000000000003</v>
      </c>
      <c r="F123">
        <v>34.119999999999997</v>
      </c>
      <c r="G123">
        <v>34.130000000000003</v>
      </c>
      <c r="H123">
        <v>34.119999999999997</v>
      </c>
      <c r="I123">
        <v>34.119999999999997</v>
      </c>
      <c r="J123">
        <v>33.619999999999997</v>
      </c>
      <c r="K123">
        <v>34.130000000000003</v>
      </c>
      <c r="L123">
        <v>34.1</v>
      </c>
      <c r="M123">
        <v>34.119999999999997</v>
      </c>
      <c r="N123">
        <v>58.29</v>
      </c>
      <c r="O123">
        <v>34.130000000000003</v>
      </c>
      <c r="P123">
        <v>34.130000000000003</v>
      </c>
      <c r="Q123">
        <v>35</v>
      </c>
      <c r="R123">
        <v>34.124899999999997</v>
      </c>
      <c r="S123" s="7">
        <v>34.130000000000003</v>
      </c>
      <c r="T123">
        <v>34.130000000000003</v>
      </c>
      <c r="U123">
        <v>32.75</v>
      </c>
      <c r="V123">
        <v>34.104166666666664</v>
      </c>
      <c r="W123">
        <v>34.380000000000003</v>
      </c>
      <c r="X123">
        <v>34.130000000000003</v>
      </c>
    </row>
    <row r="124" spans="1:24">
      <c r="A124" t="s">
        <v>159</v>
      </c>
      <c r="B124">
        <v>34</v>
      </c>
      <c r="C124">
        <v>3</v>
      </c>
      <c r="D124">
        <v>33.54</v>
      </c>
      <c r="E124">
        <v>33.54</v>
      </c>
      <c r="F124">
        <v>33.54</v>
      </c>
      <c r="G124">
        <v>33.54</v>
      </c>
      <c r="H124">
        <v>33.54</v>
      </c>
      <c r="I124">
        <v>33.54</v>
      </c>
      <c r="J124">
        <v>32.99</v>
      </c>
      <c r="K124">
        <v>33.54</v>
      </c>
      <c r="L124">
        <v>33.5</v>
      </c>
      <c r="M124">
        <v>33.54</v>
      </c>
      <c r="N124">
        <v>57.29</v>
      </c>
      <c r="O124">
        <v>33.54</v>
      </c>
      <c r="P124">
        <v>33.54</v>
      </c>
      <c r="Q124">
        <v>34</v>
      </c>
      <c r="R124">
        <v>33.541600000000003</v>
      </c>
      <c r="S124" s="7">
        <v>33.54</v>
      </c>
      <c r="T124">
        <v>33.54</v>
      </c>
      <c r="U124">
        <v>31.5</v>
      </c>
      <c r="V124">
        <v>33.5</v>
      </c>
      <c r="W124">
        <v>34</v>
      </c>
      <c r="X124">
        <v>33.54</v>
      </c>
    </row>
    <row r="125" spans="1:24">
      <c r="A125" t="s">
        <v>160</v>
      </c>
      <c r="B125">
        <v>33</v>
      </c>
      <c r="C125">
        <v>2</v>
      </c>
      <c r="D125">
        <v>32.75</v>
      </c>
      <c r="E125">
        <v>32.75</v>
      </c>
      <c r="F125">
        <v>32.75</v>
      </c>
      <c r="G125">
        <v>32.75</v>
      </c>
      <c r="H125">
        <v>32.75</v>
      </c>
      <c r="I125">
        <v>32.75</v>
      </c>
      <c r="J125">
        <v>32.340000000000003</v>
      </c>
      <c r="K125">
        <v>32.75</v>
      </c>
      <c r="L125">
        <v>32.5</v>
      </c>
      <c r="M125">
        <v>32.75</v>
      </c>
      <c r="N125">
        <v>55.94</v>
      </c>
      <c r="O125">
        <v>32.75</v>
      </c>
      <c r="P125">
        <v>32.75</v>
      </c>
      <c r="Q125">
        <v>33</v>
      </c>
      <c r="R125">
        <v>32.75</v>
      </c>
      <c r="S125" s="7">
        <v>32.75</v>
      </c>
      <c r="T125">
        <v>32.75</v>
      </c>
      <c r="U125">
        <v>29.62</v>
      </c>
      <c r="V125">
        <v>32.625</v>
      </c>
      <c r="W125">
        <v>33.130000000000003</v>
      </c>
      <c r="X125">
        <v>32.75</v>
      </c>
    </row>
    <row r="126" spans="1:24">
      <c r="A126" t="s">
        <v>161</v>
      </c>
      <c r="B126">
        <v>32</v>
      </c>
      <c r="C126">
        <v>1</v>
      </c>
      <c r="D126">
        <v>31.5</v>
      </c>
      <c r="E126">
        <v>31.5</v>
      </c>
      <c r="F126">
        <v>31.5</v>
      </c>
      <c r="G126">
        <v>31.5</v>
      </c>
      <c r="H126">
        <v>31.5</v>
      </c>
      <c r="I126">
        <v>31.5</v>
      </c>
      <c r="J126">
        <v>31.66</v>
      </c>
      <c r="K126">
        <v>31.5</v>
      </c>
      <c r="L126">
        <v>30.6</v>
      </c>
      <c r="M126">
        <v>31.5</v>
      </c>
      <c r="N126">
        <v>53.81</v>
      </c>
      <c r="O126">
        <v>31.5</v>
      </c>
      <c r="P126">
        <v>31.5</v>
      </c>
      <c r="Q126">
        <v>32</v>
      </c>
      <c r="R126">
        <v>31.5</v>
      </c>
      <c r="S126" s="7">
        <v>31.5</v>
      </c>
      <c r="T126">
        <v>31.5</v>
      </c>
      <c r="U126">
        <v>0</v>
      </c>
      <c r="V126">
        <v>31.0625</v>
      </c>
      <c r="W126">
        <v>32.130000000000003</v>
      </c>
      <c r="X126">
        <v>31.5</v>
      </c>
    </row>
    <row r="127" spans="1:24">
      <c r="A127" t="s">
        <v>162</v>
      </c>
      <c r="B127">
        <v>31</v>
      </c>
      <c r="C127">
        <v>1</v>
      </c>
      <c r="D127">
        <v>30.56</v>
      </c>
      <c r="E127">
        <v>31.5</v>
      </c>
      <c r="F127">
        <v>31.5</v>
      </c>
      <c r="G127">
        <v>31.5</v>
      </c>
      <c r="H127">
        <v>31.5</v>
      </c>
      <c r="I127">
        <v>31.5</v>
      </c>
      <c r="J127">
        <v>31.66</v>
      </c>
      <c r="K127">
        <v>31.5</v>
      </c>
      <c r="L127">
        <v>30.6</v>
      </c>
      <c r="M127">
        <v>31.5</v>
      </c>
      <c r="N127">
        <v>53.81</v>
      </c>
      <c r="O127">
        <v>31.5</v>
      </c>
      <c r="P127">
        <v>31.5</v>
      </c>
      <c r="Q127">
        <v>31</v>
      </c>
      <c r="R127">
        <v>31.5</v>
      </c>
      <c r="S127" s="7">
        <v>31.5</v>
      </c>
      <c r="T127">
        <v>31.5</v>
      </c>
      <c r="U127">
        <v>0</v>
      </c>
      <c r="V127">
        <v>31.0625</v>
      </c>
      <c r="W127">
        <v>32.130000000000003</v>
      </c>
      <c r="X127">
        <v>31.5</v>
      </c>
    </row>
    <row r="128" spans="1:24">
      <c r="A128" t="s">
        <v>163</v>
      </c>
      <c r="B128">
        <v>30</v>
      </c>
      <c r="C128">
        <v>0</v>
      </c>
      <c r="D128">
        <v>29.62</v>
      </c>
      <c r="E128">
        <v>29.63</v>
      </c>
      <c r="F128">
        <v>29.62</v>
      </c>
      <c r="G128">
        <v>29.63</v>
      </c>
      <c r="H128">
        <v>29.62</v>
      </c>
      <c r="I128">
        <v>29.62</v>
      </c>
      <c r="J128">
        <v>30.96</v>
      </c>
      <c r="K128">
        <v>29.63</v>
      </c>
      <c r="L128">
        <v>26.9</v>
      </c>
      <c r="M128">
        <v>29.62</v>
      </c>
      <c r="N128">
        <v>0</v>
      </c>
      <c r="O128">
        <v>29.63</v>
      </c>
      <c r="P128">
        <v>29.63</v>
      </c>
      <c r="Q128">
        <v>30</v>
      </c>
      <c r="R128">
        <v>29.625</v>
      </c>
      <c r="S128" s="7">
        <v>29.63</v>
      </c>
      <c r="T128">
        <v>29.63</v>
      </c>
      <c r="U128">
        <v>0</v>
      </c>
      <c r="V128">
        <v>29.625</v>
      </c>
      <c r="W128">
        <v>30.25</v>
      </c>
      <c r="X128">
        <v>30.5</v>
      </c>
    </row>
    <row r="129" spans="1:24">
      <c r="A129" t="s">
        <v>164</v>
      </c>
      <c r="B129">
        <v>69</v>
      </c>
      <c r="C129">
        <v>99</v>
      </c>
      <c r="D129">
        <v>69.5</v>
      </c>
      <c r="E129">
        <v>69.22</v>
      </c>
      <c r="F129">
        <v>69.5</v>
      </c>
      <c r="G129">
        <v>69.5</v>
      </c>
      <c r="H129">
        <v>70.5</v>
      </c>
      <c r="I129">
        <v>70.5</v>
      </c>
      <c r="J129">
        <v>68.42</v>
      </c>
      <c r="K129">
        <v>69.5</v>
      </c>
      <c r="L129">
        <v>69.5</v>
      </c>
      <c r="M129">
        <v>69.5</v>
      </c>
      <c r="N129">
        <v>118.72</v>
      </c>
      <c r="O129">
        <v>69.5</v>
      </c>
      <c r="P129">
        <v>69.5</v>
      </c>
      <c r="Q129">
        <v>69</v>
      </c>
      <c r="R129">
        <v>69.5</v>
      </c>
      <c r="S129" s="7">
        <v>69.22</v>
      </c>
      <c r="T129">
        <v>69.5</v>
      </c>
      <c r="U129">
        <v>69.5</v>
      </c>
      <c r="V129">
        <v>69.375</v>
      </c>
      <c r="W129">
        <v>69.88</v>
      </c>
      <c r="X129">
        <v>69.5</v>
      </c>
    </row>
    <row r="130" spans="1:24">
      <c r="A130" t="s">
        <v>165</v>
      </c>
      <c r="B130">
        <v>67</v>
      </c>
      <c r="C130">
        <v>97</v>
      </c>
      <c r="D130">
        <v>67.180000000000007</v>
      </c>
      <c r="E130">
        <v>67.19</v>
      </c>
      <c r="F130">
        <v>67.180000000000007</v>
      </c>
      <c r="G130">
        <v>67.19</v>
      </c>
      <c r="H130">
        <v>68.180000000000007</v>
      </c>
      <c r="I130">
        <v>68.180000000000007</v>
      </c>
      <c r="J130">
        <v>67.61</v>
      </c>
      <c r="K130">
        <v>67.19</v>
      </c>
      <c r="L130">
        <v>67.099999999999994</v>
      </c>
      <c r="M130">
        <v>67.180000000000007</v>
      </c>
      <c r="N130">
        <v>114.77</v>
      </c>
      <c r="O130">
        <v>67.19</v>
      </c>
      <c r="P130">
        <v>67.19</v>
      </c>
      <c r="Q130">
        <v>67</v>
      </c>
      <c r="R130">
        <v>67.1875</v>
      </c>
      <c r="S130" s="7">
        <v>67.19</v>
      </c>
      <c r="T130">
        <v>67.19</v>
      </c>
      <c r="U130">
        <v>67.180000000000007</v>
      </c>
      <c r="V130">
        <v>67.15625</v>
      </c>
      <c r="W130">
        <v>67.5</v>
      </c>
      <c r="X130">
        <v>67.19</v>
      </c>
    </row>
    <row r="131" spans="1:24">
      <c r="A131" t="s">
        <v>166</v>
      </c>
      <c r="B131">
        <v>66</v>
      </c>
      <c r="C131">
        <v>96</v>
      </c>
      <c r="D131">
        <v>66.45</v>
      </c>
      <c r="E131">
        <v>66.459999999999994</v>
      </c>
      <c r="F131">
        <v>66.45</v>
      </c>
      <c r="G131">
        <v>66.459999999999994</v>
      </c>
      <c r="H131">
        <v>67.45</v>
      </c>
      <c r="I131">
        <v>67.45</v>
      </c>
      <c r="J131">
        <v>67.209999999999994</v>
      </c>
      <c r="K131">
        <v>66.459999999999994</v>
      </c>
      <c r="L131">
        <v>66.5</v>
      </c>
      <c r="M131">
        <v>66.45</v>
      </c>
      <c r="N131">
        <v>113.52</v>
      </c>
      <c r="O131">
        <v>66.459999999999994</v>
      </c>
      <c r="P131">
        <v>66.459999999999994</v>
      </c>
      <c r="Q131">
        <v>66</v>
      </c>
      <c r="R131">
        <v>66.458299999999994</v>
      </c>
      <c r="S131" s="7">
        <v>66.459999999999994</v>
      </c>
      <c r="T131">
        <v>66.459999999999994</v>
      </c>
      <c r="U131">
        <v>66.45</v>
      </c>
      <c r="V131">
        <v>66.458333333333343</v>
      </c>
      <c r="W131">
        <v>66.63</v>
      </c>
      <c r="X131">
        <v>66.459999999999994</v>
      </c>
    </row>
    <row r="132" spans="1:24">
      <c r="A132" t="s">
        <v>167</v>
      </c>
      <c r="B132">
        <v>65</v>
      </c>
      <c r="C132">
        <v>94</v>
      </c>
      <c r="D132">
        <v>65.33</v>
      </c>
      <c r="E132">
        <v>65.33</v>
      </c>
      <c r="F132">
        <v>65.33</v>
      </c>
      <c r="G132">
        <v>65.33</v>
      </c>
      <c r="H132">
        <v>66.33</v>
      </c>
      <c r="I132">
        <v>66.33</v>
      </c>
      <c r="J132">
        <v>66.38</v>
      </c>
      <c r="K132">
        <v>65.33</v>
      </c>
      <c r="L132">
        <v>65.3</v>
      </c>
      <c r="M132">
        <v>65.33</v>
      </c>
      <c r="N132">
        <v>111.6</v>
      </c>
      <c r="O132">
        <v>65.33</v>
      </c>
      <c r="P132">
        <v>65.33</v>
      </c>
      <c r="Q132">
        <v>65</v>
      </c>
      <c r="R132">
        <v>65.333299999999994</v>
      </c>
      <c r="S132" s="7">
        <v>65.33</v>
      </c>
      <c r="T132">
        <v>65.33</v>
      </c>
      <c r="U132">
        <v>65.33</v>
      </c>
      <c r="V132">
        <v>65.333333333333329</v>
      </c>
      <c r="W132">
        <v>65.88</v>
      </c>
      <c r="X132">
        <v>65.33</v>
      </c>
    </row>
    <row r="133" spans="1:24">
      <c r="A133" t="s">
        <v>168</v>
      </c>
      <c r="B133">
        <v>64</v>
      </c>
      <c r="C133">
        <v>92</v>
      </c>
      <c r="D133">
        <v>64.39</v>
      </c>
      <c r="E133">
        <v>64.400000000000006</v>
      </c>
      <c r="F133">
        <v>64.39</v>
      </c>
      <c r="G133">
        <v>64.400000000000006</v>
      </c>
      <c r="H133">
        <v>65.39</v>
      </c>
      <c r="I133">
        <v>65.39</v>
      </c>
      <c r="J133">
        <v>65.56</v>
      </c>
      <c r="K133">
        <v>64.400000000000006</v>
      </c>
      <c r="L133">
        <v>64.400000000000006</v>
      </c>
      <c r="M133">
        <v>64.39</v>
      </c>
      <c r="N133">
        <v>110</v>
      </c>
      <c r="O133">
        <v>64.400000000000006</v>
      </c>
      <c r="P133">
        <v>64.400000000000006</v>
      </c>
      <c r="Q133">
        <v>64</v>
      </c>
      <c r="R133">
        <v>64.395799999999994</v>
      </c>
      <c r="S133" s="7">
        <v>64.400000000000006</v>
      </c>
      <c r="T133">
        <v>64.400000000000006</v>
      </c>
      <c r="U133">
        <v>64.39</v>
      </c>
      <c r="V133">
        <v>64.395833333333329</v>
      </c>
      <c r="W133">
        <v>64.63</v>
      </c>
      <c r="X133">
        <v>64.400000000000006</v>
      </c>
    </row>
    <row r="134" spans="1:24">
      <c r="A134" t="s">
        <v>169</v>
      </c>
      <c r="B134">
        <v>63</v>
      </c>
      <c r="C134">
        <v>89</v>
      </c>
      <c r="D134">
        <v>63.15</v>
      </c>
      <c r="E134">
        <v>63.16</v>
      </c>
      <c r="F134">
        <v>63.15</v>
      </c>
      <c r="G134">
        <v>63.16</v>
      </c>
      <c r="H134">
        <v>64.150000000000006</v>
      </c>
      <c r="I134">
        <v>64.150000000000006</v>
      </c>
      <c r="J134">
        <v>64.31</v>
      </c>
      <c r="K134">
        <v>63.16</v>
      </c>
      <c r="L134">
        <v>63.2</v>
      </c>
      <c r="M134">
        <v>63.15</v>
      </c>
      <c r="N134">
        <v>107.88</v>
      </c>
      <c r="O134">
        <v>63.16</v>
      </c>
      <c r="P134">
        <v>63.16</v>
      </c>
      <c r="Q134">
        <v>63</v>
      </c>
      <c r="R134">
        <v>63.156199999999998</v>
      </c>
      <c r="S134" s="7">
        <v>63.16</v>
      </c>
      <c r="T134">
        <v>63.16</v>
      </c>
      <c r="U134">
        <v>63.15</v>
      </c>
      <c r="V134">
        <v>63.15625</v>
      </c>
      <c r="W134">
        <v>63.5</v>
      </c>
      <c r="X134">
        <v>63.16</v>
      </c>
    </row>
    <row r="135" spans="1:24">
      <c r="A135" t="s">
        <v>170</v>
      </c>
      <c r="B135">
        <v>62</v>
      </c>
      <c r="C135">
        <v>85</v>
      </c>
      <c r="D135">
        <v>61.78</v>
      </c>
      <c r="E135">
        <v>61.78</v>
      </c>
      <c r="F135">
        <v>61.78</v>
      </c>
      <c r="G135">
        <v>61.78</v>
      </c>
      <c r="H135">
        <v>62.78</v>
      </c>
      <c r="I135">
        <v>62.78</v>
      </c>
      <c r="J135">
        <v>62.65</v>
      </c>
      <c r="K135">
        <v>61.78</v>
      </c>
      <c r="L135">
        <v>61.8</v>
      </c>
      <c r="M135">
        <v>61.78</v>
      </c>
      <c r="N135">
        <v>105.54</v>
      </c>
      <c r="O135">
        <v>61.78</v>
      </c>
      <c r="P135">
        <v>61.78</v>
      </c>
      <c r="Q135">
        <v>62</v>
      </c>
      <c r="R135">
        <v>61.783299999999997</v>
      </c>
      <c r="S135" s="7">
        <v>61.78</v>
      </c>
      <c r="T135">
        <v>61.78</v>
      </c>
      <c r="U135">
        <v>61.78</v>
      </c>
      <c r="V135">
        <v>61.783333333333339</v>
      </c>
      <c r="W135">
        <v>61.75</v>
      </c>
      <c r="X135">
        <v>61.78</v>
      </c>
    </row>
    <row r="136" spans="1:24">
      <c r="A136" t="s">
        <v>171</v>
      </c>
      <c r="B136">
        <v>61</v>
      </c>
      <c r="C136">
        <v>83</v>
      </c>
      <c r="D136">
        <v>61.05</v>
      </c>
      <c r="E136">
        <v>61.06</v>
      </c>
      <c r="F136">
        <v>61.05</v>
      </c>
      <c r="G136">
        <v>61.06</v>
      </c>
      <c r="H136">
        <v>62.05</v>
      </c>
      <c r="I136">
        <v>62.05</v>
      </c>
      <c r="J136">
        <v>61.83</v>
      </c>
      <c r="K136">
        <v>61.06</v>
      </c>
      <c r="L136">
        <v>61.1</v>
      </c>
      <c r="M136">
        <v>61.05</v>
      </c>
      <c r="N136">
        <v>104.29</v>
      </c>
      <c r="O136">
        <v>61.06</v>
      </c>
      <c r="P136">
        <v>61.06</v>
      </c>
      <c r="Q136">
        <v>61</v>
      </c>
      <c r="R136">
        <v>61.056199999999997</v>
      </c>
      <c r="S136" s="7">
        <v>61.06</v>
      </c>
      <c r="T136">
        <v>61.06</v>
      </c>
      <c r="U136">
        <v>61.05</v>
      </c>
      <c r="V136">
        <v>61.056249999999999</v>
      </c>
      <c r="W136">
        <v>61.25</v>
      </c>
      <c r="X136">
        <v>61.06</v>
      </c>
    </row>
    <row r="137" spans="1:24">
      <c r="A137" t="s">
        <v>172</v>
      </c>
      <c r="B137">
        <v>60</v>
      </c>
      <c r="C137">
        <v>80</v>
      </c>
      <c r="D137">
        <v>59.93</v>
      </c>
      <c r="E137">
        <v>59.94</v>
      </c>
      <c r="F137">
        <v>59.93</v>
      </c>
      <c r="G137">
        <v>59.94</v>
      </c>
      <c r="H137">
        <v>60.93</v>
      </c>
      <c r="I137">
        <v>60.93</v>
      </c>
      <c r="J137">
        <v>60.61</v>
      </c>
      <c r="K137">
        <v>59.94</v>
      </c>
      <c r="L137">
        <v>59.9</v>
      </c>
      <c r="M137">
        <v>59.93</v>
      </c>
      <c r="N137">
        <v>102.38</v>
      </c>
      <c r="O137">
        <v>59.94</v>
      </c>
      <c r="P137">
        <v>59.94</v>
      </c>
      <c r="Q137">
        <v>60</v>
      </c>
      <c r="R137">
        <v>59.9375</v>
      </c>
      <c r="S137" s="7">
        <v>59.94</v>
      </c>
      <c r="T137">
        <v>59.94</v>
      </c>
      <c r="U137">
        <v>59.93</v>
      </c>
      <c r="V137">
        <v>59.9375</v>
      </c>
      <c r="W137">
        <v>60</v>
      </c>
      <c r="X137">
        <v>59.94</v>
      </c>
    </row>
    <row r="138" spans="1:24">
      <c r="A138" t="s">
        <v>173</v>
      </c>
      <c r="B138">
        <v>59</v>
      </c>
      <c r="C138">
        <v>77</v>
      </c>
      <c r="D138">
        <v>58.89</v>
      </c>
      <c r="E138">
        <v>58.89</v>
      </c>
      <c r="F138">
        <v>58.89</v>
      </c>
      <c r="G138">
        <v>58.89</v>
      </c>
      <c r="H138">
        <v>59.89</v>
      </c>
      <c r="I138">
        <v>59.89</v>
      </c>
      <c r="J138">
        <v>59.42</v>
      </c>
      <c r="K138">
        <v>58.89</v>
      </c>
      <c r="L138">
        <v>58.9</v>
      </c>
      <c r="M138">
        <v>58.89</v>
      </c>
      <c r="N138">
        <v>100.6</v>
      </c>
      <c r="O138">
        <v>58.89</v>
      </c>
      <c r="P138">
        <v>58.89</v>
      </c>
      <c r="Q138">
        <v>59</v>
      </c>
      <c r="R138">
        <v>58.891599999999997</v>
      </c>
      <c r="S138" s="7">
        <v>58.89</v>
      </c>
      <c r="T138">
        <v>58.89</v>
      </c>
      <c r="U138">
        <v>58.89</v>
      </c>
      <c r="V138">
        <v>58.891666666666673</v>
      </c>
      <c r="W138">
        <v>59</v>
      </c>
      <c r="X138">
        <v>58.89</v>
      </c>
    </row>
    <row r="139" spans="1:24">
      <c r="A139" t="s">
        <v>174</v>
      </c>
      <c r="B139">
        <v>58</v>
      </c>
      <c r="C139">
        <v>75</v>
      </c>
      <c r="D139">
        <v>58.13</v>
      </c>
      <c r="E139">
        <v>58.13</v>
      </c>
      <c r="F139">
        <v>58.13</v>
      </c>
      <c r="G139">
        <v>58.13</v>
      </c>
      <c r="H139">
        <v>59.13</v>
      </c>
      <c r="I139">
        <v>59.13</v>
      </c>
      <c r="J139">
        <v>58.64</v>
      </c>
      <c r="K139">
        <v>58.13</v>
      </c>
      <c r="L139">
        <v>58.1</v>
      </c>
      <c r="M139">
        <v>58.13</v>
      </c>
      <c r="N139">
        <v>99.3</v>
      </c>
      <c r="O139">
        <v>58.13</v>
      </c>
      <c r="P139">
        <v>58.13</v>
      </c>
      <c r="Q139">
        <v>58</v>
      </c>
      <c r="R139">
        <v>58.133299999999998</v>
      </c>
      <c r="S139" s="7">
        <v>58.13</v>
      </c>
      <c r="T139">
        <v>58.13</v>
      </c>
      <c r="U139">
        <v>57.72</v>
      </c>
      <c r="V139">
        <v>58.133333333333326</v>
      </c>
      <c r="W139">
        <v>58.38</v>
      </c>
      <c r="X139">
        <v>58.13</v>
      </c>
    </row>
    <row r="140" spans="1:24">
      <c r="A140" t="s">
        <v>175</v>
      </c>
      <c r="B140">
        <v>57</v>
      </c>
      <c r="C140">
        <v>72</v>
      </c>
      <c r="D140">
        <v>57.1</v>
      </c>
      <c r="E140">
        <v>57.11</v>
      </c>
      <c r="F140">
        <v>57.1</v>
      </c>
      <c r="G140">
        <v>57.11</v>
      </c>
      <c r="H140">
        <v>58.1</v>
      </c>
      <c r="I140">
        <v>58.1</v>
      </c>
      <c r="J140">
        <v>57.49</v>
      </c>
      <c r="K140">
        <v>57.11</v>
      </c>
      <c r="L140">
        <v>57.1</v>
      </c>
      <c r="M140">
        <v>57.1</v>
      </c>
      <c r="N140">
        <v>97.54</v>
      </c>
      <c r="O140">
        <v>57.11</v>
      </c>
      <c r="P140">
        <v>57.11</v>
      </c>
      <c r="Q140">
        <v>57</v>
      </c>
      <c r="R140">
        <v>57.106200000000001</v>
      </c>
      <c r="S140" s="7">
        <v>57.11</v>
      </c>
      <c r="T140">
        <v>57.11</v>
      </c>
      <c r="U140">
        <v>56.82</v>
      </c>
      <c r="V140">
        <v>57.106249999999996</v>
      </c>
      <c r="W140">
        <v>57.13</v>
      </c>
      <c r="X140">
        <v>57.11</v>
      </c>
    </row>
    <row r="141" spans="1:24">
      <c r="A141" t="s">
        <v>176</v>
      </c>
      <c r="B141">
        <v>56</v>
      </c>
      <c r="C141">
        <v>68</v>
      </c>
      <c r="D141">
        <v>56.03</v>
      </c>
      <c r="E141">
        <v>56.04</v>
      </c>
      <c r="F141">
        <v>56.03</v>
      </c>
      <c r="G141">
        <v>56.04</v>
      </c>
      <c r="H141">
        <v>57.03</v>
      </c>
      <c r="I141">
        <v>57.03</v>
      </c>
      <c r="J141">
        <v>56.02</v>
      </c>
      <c r="K141">
        <v>56.04</v>
      </c>
      <c r="L141">
        <v>56</v>
      </c>
      <c r="M141">
        <v>56.03</v>
      </c>
      <c r="N141">
        <v>95.72</v>
      </c>
      <c r="O141">
        <v>56.04</v>
      </c>
      <c r="P141">
        <v>56.04</v>
      </c>
      <c r="Q141">
        <v>56</v>
      </c>
      <c r="R141">
        <v>56.037500000000001</v>
      </c>
      <c r="S141" s="7">
        <v>56.04</v>
      </c>
      <c r="T141">
        <v>56.04</v>
      </c>
      <c r="U141">
        <v>55.77</v>
      </c>
      <c r="V141">
        <v>56.037500000000001</v>
      </c>
      <c r="W141">
        <v>56.25</v>
      </c>
      <c r="X141">
        <v>56.04</v>
      </c>
    </row>
    <row r="142" spans="1:24">
      <c r="A142" t="s">
        <v>177</v>
      </c>
      <c r="B142">
        <v>55</v>
      </c>
      <c r="C142">
        <v>64</v>
      </c>
      <c r="D142">
        <v>54.7</v>
      </c>
      <c r="E142">
        <v>54.71</v>
      </c>
      <c r="F142">
        <v>54.7</v>
      </c>
      <c r="G142">
        <v>54.71</v>
      </c>
      <c r="H142">
        <v>55.7</v>
      </c>
      <c r="I142">
        <v>55.7</v>
      </c>
      <c r="J142">
        <v>54.62</v>
      </c>
      <c r="K142">
        <v>54.71</v>
      </c>
      <c r="L142">
        <v>54.7</v>
      </c>
      <c r="M142">
        <v>54.7</v>
      </c>
      <c r="N142">
        <v>93.45</v>
      </c>
      <c r="O142">
        <v>54.71</v>
      </c>
      <c r="P142">
        <v>54.71</v>
      </c>
      <c r="Q142">
        <v>55</v>
      </c>
      <c r="R142">
        <v>54.708300000000001</v>
      </c>
      <c r="S142" s="7">
        <v>54.71</v>
      </c>
      <c r="T142">
        <v>54.71</v>
      </c>
      <c r="U142">
        <v>54.33</v>
      </c>
      <c r="V142">
        <v>54.708333333333336</v>
      </c>
      <c r="W142">
        <v>54.75</v>
      </c>
      <c r="X142">
        <v>54.71</v>
      </c>
    </row>
    <row r="143" spans="1:24">
      <c r="A143" t="s">
        <v>178</v>
      </c>
      <c r="B143">
        <v>54</v>
      </c>
      <c r="C143">
        <v>61</v>
      </c>
      <c r="D143">
        <v>53.63</v>
      </c>
      <c r="E143">
        <v>53.64</v>
      </c>
      <c r="F143">
        <v>53.63</v>
      </c>
      <c r="G143">
        <v>53.64</v>
      </c>
      <c r="H143">
        <v>54.63</v>
      </c>
      <c r="I143">
        <v>54.63</v>
      </c>
      <c r="J143">
        <v>53.61</v>
      </c>
      <c r="K143">
        <v>53.64</v>
      </c>
      <c r="L143">
        <v>53.7</v>
      </c>
      <c r="M143">
        <v>53.63</v>
      </c>
      <c r="N143">
        <v>91.62</v>
      </c>
      <c r="O143">
        <v>53.64</v>
      </c>
      <c r="P143">
        <v>53.64</v>
      </c>
      <c r="Q143">
        <v>54</v>
      </c>
      <c r="R143">
        <v>53.635399999999997</v>
      </c>
      <c r="S143" s="7">
        <v>53.64</v>
      </c>
      <c r="T143">
        <v>53.64</v>
      </c>
      <c r="U143">
        <v>53.27</v>
      </c>
      <c r="V143">
        <v>53.635416666666671</v>
      </c>
      <c r="W143">
        <v>53.88</v>
      </c>
      <c r="X143">
        <v>53.64</v>
      </c>
    </row>
    <row r="144" spans="1:24">
      <c r="A144" t="s">
        <v>179</v>
      </c>
      <c r="B144">
        <v>53</v>
      </c>
      <c r="C144">
        <v>59</v>
      </c>
      <c r="D144">
        <v>52.92</v>
      </c>
      <c r="E144">
        <v>52.93</v>
      </c>
      <c r="F144">
        <v>52.92</v>
      </c>
      <c r="G144">
        <v>52.93</v>
      </c>
      <c r="H144">
        <v>53.92</v>
      </c>
      <c r="I144">
        <v>53.92</v>
      </c>
      <c r="J144">
        <v>52.95</v>
      </c>
      <c r="K144">
        <v>52.93</v>
      </c>
      <c r="L144">
        <v>52.9</v>
      </c>
      <c r="M144">
        <v>52.92</v>
      </c>
      <c r="N144">
        <v>90.41</v>
      </c>
      <c r="O144">
        <v>52.93</v>
      </c>
      <c r="P144">
        <v>52.93</v>
      </c>
      <c r="Q144">
        <v>53</v>
      </c>
      <c r="R144">
        <v>52.927</v>
      </c>
      <c r="S144" s="7">
        <v>52.93</v>
      </c>
      <c r="T144">
        <v>52.93</v>
      </c>
      <c r="U144">
        <v>52.63</v>
      </c>
      <c r="V144">
        <v>52.927083333333336</v>
      </c>
      <c r="W144">
        <v>53</v>
      </c>
      <c r="X144">
        <v>52.93</v>
      </c>
    </row>
    <row r="145" spans="1:24">
      <c r="A145" t="s">
        <v>180</v>
      </c>
      <c r="B145">
        <v>52</v>
      </c>
      <c r="C145">
        <v>56</v>
      </c>
      <c r="D145">
        <v>52</v>
      </c>
      <c r="E145">
        <v>52</v>
      </c>
      <c r="F145">
        <v>52</v>
      </c>
      <c r="G145">
        <v>52</v>
      </c>
      <c r="H145">
        <v>52.99</v>
      </c>
      <c r="I145">
        <v>52.99</v>
      </c>
      <c r="J145">
        <v>52</v>
      </c>
      <c r="K145">
        <v>52</v>
      </c>
      <c r="L145">
        <v>52</v>
      </c>
      <c r="M145">
        <v>52</v>
      </c>
      <c r="N145">
        <v>88.82</v>
      </c>
      <c r="O145">
        <v>52</v>
      </c>
      <c r="P145">
        <v>52</v>
      </c>
      <c r="Q145">
        <v>52</v>
      </c>
      <c r="R145">
        <v>51.999899999999997</v>
      </c>
      <c r="S145" s="7">
        <v>52</v>
      </c>
      <c r="T145">
        <v>52</v>
      </c>
      <c r="U145">
        <v>51.62</v>
      </c>
      <c r="V145">
        <v>52</v>
      </c>
      <c r="W145">
        <v>52.13</v>
      </c>
      <c r="X145">
        <v>52</v>
      </c>
    </row>
    <row r="146" spans="1:24">
      <c r="A146" t="s">
        <v>181</v>
      </c>
      <c r="B146">
        <v>51</v>
      </c>
      <c r="C146">
        <v>53</v>
      </c>
      <c r="D146">
        <v>50.9</v>
      </c>
      <c r="E146">
        <v>50.91</v>
      </c>
      <c r="F146">
        <v>50.9</v>
      </c>
      <c r="G146">
        <v>50.91</v>
      </c>
      <c r="H146">
        <v>51.9</v>
      </c>
      <c r="I146">
        <v>51.9</v>
      </c>
      <c r="J146">
        <v>51.08</v>
      </c>
      <c r="K146">
        <v>50.91</v>
      </c>
      <c r="L146">
        <v>50.9</v>
      </c>
      <c r="M146">
        <v>50.9</v>
      </c>
      <c r="N146">
        <v>86.95</v>
      </c>
      <c r="O146">
        <v>50.91</v>
      </c>
      <c r="P146">
        <v>50.91</v>
      </c>
      <c r="Q146">
        <v>51</v>
      </c>
      <c r="R146">
        <v>50.906199999999998</v>
      </c>
      <c r="S146" s="7">
        <v>50.91</v>
      </c>
      <c r="T146">
        <v>50.91</v>
      </c>
      <c r="U146">
        <v>50.57</v>
      </c>
      <c r="V146">
        <v>50.906250000000007</v>
      </c>
      <c r="W146">
        <v>51.13</v>
      </c>
      <c r="X146">
        <v>50.91</v>
      </c>
    </row>
    <row r="147" spans="1:24">
      <c r="A147" t="s">
        <v>182</v>
      </c>
      <c r="B147">
        <v>50</v>
      </c>
      <c r="C147">
        <v>51</v>
      </c>
      <c r="D147">
        <v>50.23</v>
      </c>
      <c r="E147">
        <v>50.24</v>
      </c>
      <c r="F147">
        <v>50.23</v>
      </c>
      <c r="G147">
        <v>50.24</v>
      </c>
      <c r="H147">
        <v>51.23</v>
      </c>
      <c r="I147">
        <v>51.23</v>
      </c>
      <c r="J147">
        <v>50.48</v>
      </c>
      <c r="K147">
        <v>50.24</v>
      </c>
      <c r="L147">
        <v>50.2</v>
      </c>
      <c r="M147">
        <v>50.23</v>
      </c>
      <c r="N147">
        <v>85.81</v>
      </c>
      <c r="O147">
        <v>50.24</v>
      </c>
      <c r="P147">
        <v>50.24</v>
      </c>
      <c r="Q147">
        <v>50</v>
      </c>
      <c r="R147">
        <v>50.2395</v>
      </c>
      <c r="S147" s="7">
        <v>50.24</v>
      </c>
      <c r="T147">
        <v>50.24</v>
      </c>
      <c r="U147">
        <v>49.93</v>
      </c>
      <c r="V147">
        <v>50.239583333333336</v>
      </c>
      <c r="W147">
        <v>50.38</v>
      </c>
      <c r="X147">
        <v>50.24</v>
      </c>
    </row>
    <row r="148" spans="1:24">
      <c r="A148" t="s">
        <v>183</v>
      </c>
      <c r="B148">
        <v>49</v>
      </c>
      <c r="C148">
        <v>47</v>
      </c>
      <c r="D148">
        <v>48.96</v>
      </c>
      <c r="E148">
        <v>48.97</v>
      </c>
      <c r="F148">
        <v>48.96</v>
      </c>
      <c r="G148">
        <v>48.97</v>
      </c>
      <c r="H148">
        <v>49.86</v>
      </c>
      <c r="I148">
        <v>49.86</v>
      </c>
      <c r="J148">
        <v>49.31</v>
      </c>
      <c r="K148">
        <v>48.97</v>
      </c>
      <c r="L148">
        <v>49</v>
      </c>
      <c r="M148">
        <v>48.96</v>
      </c>
      <c r="N148">
        <v>83.65</v>
      </c>
      <c r="O148">
        <v>48.97</v>
      </c>
      <c r="P148">
        <v>48.97</v>
      </c>
      <c r="Q148">
        <v>49</v>
      </c>
      <c r="R148">
        <v>48.968699999999998</v>
      </c>
      <c r="S148" s="7">
        <v>48.97</v>
      </c>
      <c r="T148">
        <v>48.97</v>
      </c>
      <c r="U148">
        <v>48.62</v>
      </c>
      <c r="V148">
        <v>48.96875</v>
      </c>
      <c r="W148">
        <v>49.25</v>
      </c>
      <c r="X148">
        <v>48.97</v>
      </c>
    </row>
    <row r="149" spans="1:24">
      <c r="A149" t="s">
        <v>184</v>
      </c>
      <c r="B149">
        <v>48</v>
      </c>
      <c r="C149">
        <v>43</v>
      </c>
      <c r="D149">
        <v>47.55</v>
      </c>
      <c r="E149">
        <v>47.56</v>
      </c>
      <c r="F149">
        <v>47.55</v>
      </c>
      <c r="G149">
        <v>47.56</v>
      </c>
      <c r="H149">
        <v>48.25</v>
      </c>
      <c r="I149">
        <v>48.25</v>
      </c>
      <c r="J149">
        <v>48.16</v>
      </c>
      <c r="K149">
        <v>47.56</v>
      </c>
      <c r="L149">
        <v>47.6</v>
      </c>
      <c r="M149">
        <v>47.55</v>
      </c>
      <c r="N149">
        <v>81.239999999999995</v>
      </c>
      <c r="O149">
        <v>47.56</v>
      </c>
      <c r="P149">
        <v>47.56</v>
      </c>
      <c r="Q149">
        <v>48</v>
      </c>
      <c r="R149">
        <v>47.558300000000003</v>
      </c>
      <c r="S149" s="7">
        <v>47.56</v>
      </c>
      <c r="T149">
        <v>47.56</v>
      </c>
      <c r="U149">
        <v>47.17</v>
      </c>
      <c r="V149">
        <v>47.558333333333337</v>
      </c>
      <c r="W149">
        <v>47.75</v>
      </c>
      <c r="X149">
        <v>47.56</v>
      </c>
    </row>
    <row r="150" spans="1:24">
      <c r="A150" t="s">
        <v>185</v>
      </c>
      <c r="B150">
        <v>47</v>
      </c>
      <c r="C150">
        <v>40</v>
      </c>
      <c r="D150">
        <v>46.5</v>
      </c>
      <c r="E150">
        <v>46.5</v>
      </c>
      <c r="F150">
        <v>46.5</v>
      </c>
      <c r="G150">
        <v>46.5</v>
      </c>
      <c r="H150">
        <v>46.99</v>
      </c>
      <c r="I150">
        <v>46.99</v>
      </c>
      <c r="J150">
        <v>47.31</v>
      </c>
      <c r="K150">
        <v>46.5</v>
      </c>
      <c r="L150">
        <v>46.5</v>
      </c>
      <c r="M150">
        <v>46.5</v>
      </c>
      <c r="N150">
        <v>79.430000000000007</v>
      </c>
      <c r="O150">
        <v>46.5</v>
      </c>
      <c r="P150">
        <v>46.5</v>
      </c>
      <c r="Q150">
        <v>47</v>
      </c>
      <c r="R150">
        <v>46.504100000000001</v>
      </c>
      <c r="S150" s="7">
        <v>46.5</v>
      </c>
      <c r="T150">
        <v>46.5</v>
      </c>
      <c r="U150">
        <v>46.16</v>
      </c>
      <c r="V150">
        <v>46.504166666666663</v>
      </c>
      <c r="W150">
        <v>46.5</v>
      </c>
      <c r="X150">
        <v>46.5</v>
      </c>
    </row>
    <row r="151" spans="1:24">
      <c r="A151" t="s">
        <v>186</v>
      </c>
      <c r="B151">
        <v>46</v>
      </c>
      <c r="C151">
        <v>37</v>
      </c>
      <c r="D151">
        <v>45.47</v>
      </c>
      <c r="E151">
        <v>45.48</v>
      </c>
      <c r="F151">
        <v>45.47</v>
      </c>
      <c r="G151">
        <v>45.48</v>
      </c>
      <c r="H151">
        <v>45.77</v>
      </c>
      <c r="I151">
        <v>45.77</v>
      </c>
      <c r="J151">
        <v>46.46</v>
      </c>
      <c r="K151">
        <v>45.48</v>
      </c>
      <c r="L151">
        <v>45.5</v>
      </c>
      <c r="M151">
        <v>45.47</v>
      </c>
      <c r="N151">
        <v>77.680000000000007</v>
      </c>
      <c r="O151">
        <v>45.48</v>
      </c>
      <c r="P151">
        <v>45.48</v>
      </c>
      <c r="Q151">
        <v>46</v>
      </c>
      <c r="R151">
        <v>45.479100000000003</v>
      </c>
      <c r="S151" s="7">
        <v>45.48</v>
      </c>
      <c r="T151">
        <v>45.48</v>
      </c>
      <c r="U151">
        <v>45.1</v>
      </c>
      <c r="V151">
        <v>45.479166666666664</v>
      </c>
      <c r="W151">
        <v>45.63</v>
      </c>
      <c r="X151">
        <v>45.48</v>
      </c>
    </row>
    <row r="152" spans="1:24">
      <c r="A152" t="s">
        <v>187</v>
      </c>
      <c r="B152">
        <v>45</v>
      </c>
      <c r="C152">
        <v>35</v>
      </c>
      <c r="D152">
        <v>44.71</v>
      </c>
      <c r="E152">
        <v>44.72</v>
      </c>
      <c r="F152">
        <v>44.71</v>
      </c>
      <c r="G152">
        <v>44.72</v>
      </c>
      <c r="H152">
        <v>44.96</v>
      </c>
      <c r="I152">
        <v>44.96</v>
      </c>
      <c r="J152">
        <v>45.88</v>
      </c>
      <c r="K152">
        <v>44.72</v>
      </c>
      <c r="L152">
        <v>44.7</v>
      </c>
      <c r="M152">
        <v>44.71</v>
      </c>
      <c r="N152">
        <v>76.39</v>
      </c>
      <c r="O152">
        <v>44.72</v>
      </c>
      <c r="P152">
        <v>44.72</v>
      </c>
      <c r="Q152">
        <v>45</v>
      </c>
      <c r="R152">
        <v>44.718699999999998</v>
      </c>
      <c r="S152" s="7">
        <v>44.72</v>
      </c>
      <c r="T152">
        <v>44.72</v>
      </c>
      <c r="U152">
        <v>44.37</v>
      </c>
      <c r="V152">
        <v>44.71875</v>
      </c>
      <c r="W152">
        <v>44.88</v>
      </c>
      <c r="X152">
        <v>44.72</v>
      </c>
    </row>
    <row r="153" spans="1:24">
      <c r="A153" t="s">
        <v>188</v>
      </c>
      <c r="B153">
        <v>44</v>
      </c>
      <c r="C153">
        <v>32</v>
      </c>
      <c r="D153">
        <v>43.67</v>
      </c>
      <c r="E153">
        <v>43.68</v>
      </c>
      <c r="F153">
        <v>43.67</v>
      </c>
      <c r="G153">
        <v>43.68</v>
      </c>
      <c r="H153">
        <v>43.77</v>
      </c>
      <c r="I153">
        <v>43.77</v>
      </c>
      <c r="J153">
        <v>44.99</v>
      </c>
      <c r="K153">
        <v>43.68</v>
      </c>
      <c r="L153">
        <v>43.7</v>
      </c>
      <c r="M153">
        <v>43.67</v>
      </c>
      <c r="N153">
        <v>74.61</v>
      </c>
      <c r="O153">
        <v>43.68</v>
      </c>
      <c r="P153">
        <v>43.68</v>
      </c>
      <c r="Q153">
        <v>44</v>
      </c>
      <c r="R153">
        <v>43.677</v>
      </c>
      <c r="S153" s="7">
        <v>43.68</v>
      </c>
      <c r="T153">
        <v>43.68</v>
      </c>
      <c r="U153">
        <v>43.36</v>
      </c>
      <c r="V153">
        <v>43.677083333333329</v>
      </c>
      <c r="W153">
        <v>43.63</v>
      </c>
      <c r="X153">
        <v>43.68</v>
      </c>
    </row>
    <row r="154" spans="1:24">
      <c r="A154" t="s">
        <v>189</v>
      </c>
      <c r="B154">
        <v>43</v>
      </c>
      <c r="C154">
        <v>29</v>
      </c>
      <c r="D154">
        <v>42.76</v>
      </c>
      <c r="E154">
        <v>42.77</v>
      </c>
      <c r="F154">
        <v>42.76</v>
      </c>
      <c r="G154">
        <v>42.77</v>
      </c>
      <c r="H154">
        <v>42.76</v>
      </c>
      <c r="I154">
        <v>42.76</v>
      </c>
      <c r="J154">
        <v>44.07</v>
      </c>
      <c r="K154">
        <v>42.77</v>
      </c>
      <c r="L154">
        <v>42.8</v>
      </c>
      <c r="M154">
        <v>42.76</v>
      </c>
      <c r="N154">
        <v>73.06</v>
      </c>
      <c r="O154">
        <v>42.77</v>
      </c>
      <c r="P154">
        <v>42.77</v>
      </c>
      <c r="Q154">
        <v>43</v>
      </c>
      <c r="R154">
        <v>42.768700000000003</v>
      </c>
      <c r="S154" s="7">
        <v>42.77</v>
      </c>
      <c r="T154">
        <v>42.77</v>
      </c>
      <c r="U154">
        <v>42.2</v>
      </c>
      <c r="V154">
        <v>42.768749999999997</v>
      </c>
      <c r="W154">
        <v>42.75</v>
      </c>
      <c r="X154">
        <v>42.77</v>
      </c>
    </row>
    <row r="155" spans="1:24">
      <c r="A155" t="s">
        <v>190</v>
      </c>
      <c r="B155">
        <v>42</v>
      </c>
      <c r="C155">
        <v>26</v>
      </c>
      <c r="D155">
        <v>41.93</v>
      </c>
      <c r="E155">
        <v>41.93</v>
      </c>
      <c r="F155">
        <v>41.93</v>
      </c>
      <c r="G155">
        <v>41.93</v>
      </c>
      <c r="H155">
        <v>41.93</v>
      </c>
      <c r="I155">
        <v>41.93</v>
      </c>
      <c r="J155">
        <v>43.1</v>
      </c>
      <c r="K155">
        <v>41.93</v>
      </c>
      <c r="L155">
        <v>41.9</v>
      </c>
      <c r="M155">
        <v>41.93</v>
      </c>
      <c r="N155">
        <v>71.63</v>
      </c>
      <c r="O155">
        <v>41.93</v>
      </c>
      <c r="P155">
        <v>41.93</v>
      </c>
      <c r="Q155">
        <v>42</v>
      </c>
      <c r="R155">
        <v>41.933300000000003</v>
      </c>
      <c r="S155" s="7">
        <v>41.93</v>
      </c>
      <c r="T155">
        <v>41.93</v>
      </c>
      <c r="U155">
        <v>41.36</v>
      </c>
      <c r="V155">
        <v>41.933333333333337</v>
      </c>
      <c r="W155">
        <v>42</v>
      </c>
      <c r="X155">
        <v>41.93</v>
      </c>
    </row>
    <row r="156" spans="1:24">
      <c r="A156" t="s">
        <v>191</v>
      </c>
      <c r="B156">
        <v>41</v>
      </c>
      <c r="C156">
        <v>22</v>
      </c>
      <c r="D156">
        <v>40.79</v>
      </c>
      <c r="E156">
        <v>40.799999999999997</v>
      </c>
      <c r="F156">
        <v>40.79</v>
      </c>
      <c r="G156">
        <v>40.799999999999997</v>
      </c>
      <c r="H156">
        <v>40.79</v>
      </c>
      <c r="I156">
        <v>40.79</v>
      </c>
      <c r="J156">
        <v>41.71</v>
      </c>
      <c r="K156">
        <v>40.799999999999997</v>
      </c>
      <c r="L156">
        <v>40.799999999999997</v>
      </c>
      <c r="M156">
        <v>40.79</v>
      </c>
      <c r="N156">
        <v>69.69</v>
      </c>
      <c r="O156">
        <v>40.799999999999997</v>
      </c>
      <c r="P156">
        <v>40.799999999999997</v>
      </c>
      <c r="Q156">
        <v>41</v>
      </c>
      <c r="R156">
        <v>40.7958</v>
      </c>
      <c r="S156" s="7">
        <v>40.799999999999997</v>
      </c>
      <c r="T156">
        <v>40.799999999999997</v>
      </c>
      <c r="U156">
        <v>40.159999999999997</v>
      </c>
      <c r="V156">
        <v>40.795833333333334</v>
      </c>
      <c r="W156">
        <v>40.880000000000003</v>
      </c>
      <c r="X156">
        <v>40.799999999999997</v>
      </c>
    </row>
    <row r="157" spans="1:24">
      <c r="A157" t="s">
        <v>192</v>
      </c>
      <c r="B157">
        <v>40</v>
      </c>
      <c r="C157">
        <v>18</v>
      </c>
      <c r="D157">
        <v>39.53</v>
      </c>
      <c r="E157">
        <v>39.53</v>
      </c>
      <c r="F157">
        <v>39.53</v>
      </c>
      <c r="G157">
        <v>39.53</v>
      </c>
      <c r="H157">
        <v>39.53</v>
      </c>
      <c r="I157">
        <v>39.53</v>
      </c>
      <c r="J157">
        <v>40.17</v>
      </c>
      <c r="K157">
        <v>39.53</v>
      </c>
      <c r="L157">
        <v>39.5</v>
      </c>
      <c r="M157">
        <v>39.53</v>
      </c>
      <c r="N157">
        <v>67.52</v>
      </c>
      <c r="O157">
        <v>39.53</v>
      </c>
      <c r="P157">
        <v>39.53</v>
      </c>
      <c r="Q157">
        <v>40</v>
      </c>
      <c r="R157">
        <v>39.531199999999998</v>
      </c>
      <c r="S157" s="7">
        <v>39.53</v>
      </c>
      <c r="T157">
        <v>39.53</v>
      </c>
      <c r="U157">
        <v>38.869999999999997</v>
      </c>
      <c r="V157">
        <v>39.53125</v>
      </c>
      <c r="W157">
        <v>39.630000000000003</v>
      </c>
      <c r="X157">
        <v>39.53</v>
      </c>
    </row>
    <row r="158" spans="1:24">
      <c r="A158" t="s">
        <v>193</v>
      </c>
      <c r="B158">
        <v>39</v>
      </c>
      <c r="C158">
        <v>16</v>
      </c>
      <c r="D158">
        <v>38.869999999999997</v>
      </c>
      <c r="E158">
        <v>38.880000000000003</v>
      </c>
      <c r="F158">
        <v>38.869999999999997</v>
      </c>
      <c r="G158">
        <v>38.880000000000003</v>
      </c>
      <c r="H158">
        <v>38.869999999999997</v>
      </c>
      <c r="I158">
        <v>38.869999999999997</v>
      </c>
      <c r="J158">
        <v>39.33</v>
      </c>
      <c r="K158">
        <v>38.880000000000003</v>
      </c>
      <c r="L158">
        <v>38.9</v>
      </c>
      <c r="M158">
        <v>38.869999999999997</v>
      </c>
      <c r="N158">
        <v>66.41</v>
      </c>
      <c r="O158">
        <v>38.880000000000003</v>
      </c>
      <c r="P158">
        <v>38.880000000000003</v>
      </c>
      <c r="Q158">
        <v>39</v>
      </c>
      <c r="R158">
        <v>38.877000000000002</v>
      </c>
      <c r="S158" s="7">
        <v>38.880000000000003</v>
      </c>
      <c r="T158">
        <v>38.880000000000003</v>
      </c>
      <c r="U158">
        <v>38.159999999999997</v>
      </c>
      <c r="V158">
        <v>38.877083333333331</v>
      </c>
      <c r="W158">
        <v>39</v>
      </c>
      <c r="X158">
        <v>38.880000000000003</v>
      </c>
    </row>
    <row r="159" spans="1:24">
      <c r="A159" t="s">
        <v>194</v>
      </c>
      <c r="B159">
        <v>38</v>
      </c>
      <c r="C159">
        <v>14</v>
      </c>
      <c r="D159">
        <v>38.159999999999997</v>
      </c>
      <c r="E159">
        <v>38.159999999999997</v>
      </c>
      <c r="F159">
        <v>38.159999999999997</v>
      </c>
      <c r="G159">
        <v>38.159999999999997</v>
      </c>
      <c r="H159">
        <v>38.15</v>
      </c>
      <c r="I159">
        <v>38.15</v>
      </c>
      <c r="J159">
        <v>38.44</v>
      </c>
      <c r="K159">
        <v>38.159999999999997</v>
      </c>
      <c r="L159">
        <v>38.200000000000003</v>
      </c>
      <c r="M159">
        <v>38.159999999999997</v>
      </c>
      <c r="N159">
        <v>65.180000000000007</v>
      </c>
      <c r="O159">
        <v>38.159999999999997</v>
      </c>
      <c r="P159">
        <v>38.159999999999997</v>
      </c>
      <c r="Q159">
        <v>38</v>
      </c>
      <c r="R159">
        <v>38.160400000000003</v>
      </c>
      <c r="S159" s="7">
        <v>38.159999999999997</v>
      </c>
      <c r="T159">
        <v>38.159999999999997</v>
      </c>
      <c r="U159">
        <v>37.43</v>
      </c>
      <c r="V159">
        <v>38.16041666666667</v>
      </c>
      <c r="W159">
        <v>38.25</v>
      </c>
      <c r="X159">
        <v>38.159999999999997</v>
      </c>
    </row>
    <row r="160" spans="1:24">
      <c r="A160" t="s">
        <v>195</v>
      </c>
      <c r="B160">
        <v>37</v>
      </c>
      <c r="C160">
        <v>11</v>
      </c>
      <c r="D160">
        <v>37.06</v>
      </c>
      <c r="E160">
        <v>37.06</v>
      </c>
      <c r="F160">
        <v>37.06</v>
      </c>
      <c r="G160">
        <v>37.06</v>
      </c>
      <c r="H160">
        <v>37.06</v>
      </c>
      <c r="I160">
        <v>37.06</v>
      </c>
      <c r="J160">
        <v>36.99</v>
      </c>
      <c r="K160">
        <v>37.06</v>
      </c>
      <c r="L160">
        <v>37.1</v>
      </c>
      <c r="M160">
        <v>37.06</v>
      </c>
      <c r="N160">
        <v>63.31</v>
      </c>
      <c r="O160">
        <v>37.06</v>
      </c>
      <c r="P160">
        <v>37.06</v>
      </c>
      <c r="Q160">
        <v>37</v>
      </c>
      <c r="R160">
        <v>37.062399999999997</v>
      </c>
      <c r="S160" s="7">
        <v>37.06</v>
      </c>
      <c r="T160">
        <v>37.06</v>
      </c>
      <c r="U160">
        <v>36.25</v>
      </c>
      <c r="V160">
        <v>37.0625</v>
      </c>
      <c r="W160">
        <v>37.25</v>
      </c>
      <c r="X160">
        <v>37.06</v>
      </c>
    </row>
    <row r="161" spans="1:24">
      <c r="A161" t="s">
        <v>196</v>
      </c>
      <c r="B161">
        <v>36</v>
      </c>
      <c r="C161">
        <v>9</v>
      </c>
      <c r="D161">
        <v>36.25</v>
      </c>
      <c r="E161">
        <v>36.25</v>
      </c>
      <c r="F161">
        <v>36.25</v>
      </c>
      <c r="G161">
        <v>36.25</v>
      </c>
      <c r="H161">
        <v>36.24</v>
      </c>
      <c r="I161">
        <v>36.24</v>
      </c>
      <c r="J161">
        <v>36.479999999999997</v>
      </c>
      <c r="K161">
        <v>36.25</v>
      </c>
      <c r="L161">
        <v>36.299999999999997</v>
      </c>
      <c r="M161">
        <v>36.25</v>
      </c>
      <c r="N161">
        <v>61.92</v>
      </c>
      <c r="O161">
        <v>36.25</v>
      </c>
      <c r="P161">
        <v>36.25</v>
      </c>
      <c r="Q161">
        <v>36</v>
      </c>
      <c r="R161">
        <v>36.249899999999997</v>
      </c>
      <c r="S161" s="7">
        <v>36.25</v>
      </c>
      <c r="T161">
        <v>36.25</v>
      </c>
      <c r="U161">
        <v>35.39</v>
      </c>
      <c r="V161">
        <v>36.25</v>
      </c>
      <c r="W161">
        <v>36.380000000000003</v>
      </c>
      <c r="X161">
        <v>36.25</v>
      </c>
    </row>
    <row r="162" spans="1:24">
      <c r="A162" t="s">
        <v>197</v>
      </c>
      <c r="B162">
        <v>35</v>
      </c>
      <c r="C162">
        <v>7</v>
      </c>
      <c r="D162">
        <v>35.39</v>
      </c>
      <c r="E162">
        <v>35.4</v>
      </c>
      <c r="F162">
        <v>35.39</v>
      </c>
      <c r="G162">
        <v>35.4</v>
      </c>
      <c r="H162">
        <v>35.39</v>
      </c>
      <c r="I162">
        <v>35.39</v>
      </c>
      <c r="J162">
        <v>35.39</v>
      </c>
      <c r="K162">
        <v>35.4</v>
      </c>
      <c r="L162">
        <v>35.4</v>
      </c>
      <c r="M162">
        <v>35.39</v>
      </c>
      <c r="N162">
        <v>60.46</v>
      </c>
      <c r="O162">
        <v>35.4</v>
      </c>
      <c r="P162">
        <v>35.4</v>
      </c>
      <c r="Q162">
        <v>35</v>
      </c>
      <c r="R162">
        <v>35.395800000000001</v>
      </c>
      <c r="S162" s="7">
        <v>35.4</v>
      </c>
      <c r="T162">
        <v>35.4</v>
      </c>
      <c r="U162">
        <v>34.54</v>
      </c>
      <c r="V162">
        <v>35.395833333333336</v>
      </c>
      <c r="W162">
        <v>35.380000000000003</v>
      </c>
      <c r="X162">
        <v>35.4</v>
      </c>
    </row>
    <row r="163" spans="1:24">
      <c r="A163" t="s">
        <v>198</v>
      </c>
      <c r="B163">
        <v>34</v>
      </c>
      <c r="C163">
        <v>5</v>
      </c>
      <c r="D163">
        <v>34.54</v>
      </c>
      <c r="E163">
        <v>34.54</v>
      </c>
      <c r="F163">
        <v>34.54</v>
      </c>
      <c r="G163">
        <v>34.54</v>
      </c>
      <c r="H163">
        <v>34.54</v>
      </c>
      <c r="I163">
        <v>34.54</v>
      </c>
      <c r="J163">
        <v>34.229999999999997</v>
      </c>
      <c r="K163">
        <v>34.54</v>
      </c>
      <c r="L163">
        <v>34.5</v>
      </c>
      <c r="M163">
        <v>34.54</v>
      </c>
      <c r="N163">
        <v>59</v>
      </c>
      <c r="O163">
        <v>34.54</v>
      </c>
      <c r="P163">
        <v>34.54</v>
      </c>
      <c r="Q163">
        <v>34</v>
      </c>
      <c r="R163">
        <v>34.541600000000003</v>
      </c>
      <c r="S163" s="7">
        <v>34.54</v>
      </c>
      <c r="T163">
        <v>34.54</v>
      </c>
      <c r="U163">
        <v>33.54</v>
      </c>
      <c r="V163">
        <v>34.541666666666671</v>
      </c>
      <c r="W163">
        <v>34.75</v>
      </c>
      <c r="X163">
        <v>34.54</v>
      </c>
    </row>
    <row r="164" spans="1:24">
      <c r="A164" t="s">
        <v>199</v>
      </c>
      <c r="B164">
        <v>33</v>
      </c>
      <c r="C164">
        <v>3</v>
      </c>
      <c r="D164">
        <v>33.54</v>
      </c>
      <c r="E164">
        <v>33.54</v>
      </c>
      <c r="F164">
        <v>33.54</v>
      </c>
      <c r="G164">
        <v>33.54</v>
      </c>
      <c r="H164">
        <v>33.54</v>
      </c>
      <c r="I164">
        <v>33.54</v>
      </c>
      <c r="J164">
        <v>32.99</v>
      </c>
      <c r="K164">
        <v>33.54</v>
      </c>
      <c r="L164">
        <v>33.5</v>
      </c>
      <c r="M164">
        <v>33.54</v>
      </c>
      <c r="N164">
        <v>57.29</v>
      </c>
      <c r="O164">
        <v>33.54</v>
      </c>
      <c r="P164">
        <v>33.54</v>
      </c>
      <c r="Q164">
        <v>33</v>
      </c>
      <c r="R164">
        <v>33.541600000000003</v>
      </c>
      <c r="S164" s="7">
        <v>33.54</v>
      </c>
      <c r="T164">
        <v>33.54</v>
      </c>
      <c r="U164">
        <v>31.5</v>
      </c>
      <c r="V164">
        <v>33.5</v>
      </c>
      <c r="W164">
        <v>34</v>
      </c>
      <c r="X164">
        <v>33.54</v>
      </c>
    </row>
    <row r="165" spans="1:24">
      <c r="A165" t="s">
        <v>200</v>
      </c>
      <c r="B165">
        <v>32</v>
      </c>
      <c r="C165">
        <v>2</v>
      </c>
      <c r="D165">
        <v>32.75</v>
      </c>
      <c r="E165">
        <v>32.75</v>
      </c>
      <c r="F165">
        <v>32.75</v>
      </c>
      <c r="G165">
        <v>32.75</v>
      </c>
      <c r="H165">
        <v>32.75</v>
      </c>
      <c r="I165">
        <v>32.75</v>
      </c>
      <c r="J165">
        <v>32.340000000000003</v>
      </c>
      <c r="K165">
        <v>32.75</v>
      </c>
      <c r="L165">
        <v>32.5</v>
      </c>
      <c r="M165">
        <v>32.75</v>
      </c>
      <c r="N165">
        <v>55.94</v>
      </c>
      <c r="O165">
        <v>32.75</v>
      </c>
      <c r="P165">
        <v>32.75</v>
      </c>
      <c r="Q165">
        <v>32</v>
      </c>
      <c r="R165">
        <v>32.75</v>
      </c>
      <c r="S165" s="7">
        <v>32.75</v>
      </c>
      <c r="T165">
        <v>32.75</v>
      </c>
      <c r="U165">
        <v>29.62</v>
      </c>
      <c r="V165">
        <v>32.625</v>
      </c>
      <c r="W165">
        <v>33.130000000000003</v>
      </c>
      <c r="X165">
        <v>32.75</v>
      </c>
    </row>
    <row r="166" spans="1:24">
      <c r="A166" t="s">
        <v>201</v>
      </c>
      <c r="B166">
        <v>31</v>
      </c>
      <c r="C166">
        <v>1</v>
      </c>
      <c r="D166">
        <v>31.5</v>
      </c>
      <c r="E166">
        <v>31.5</v>
      </c>
      <c r="F166">
        <v>31.5</v>
      </c>
      <c r="G166">
        <v>31.5</v>
      </c>
      <c r="H166">
        <v>31.5</v>
      </c>
      <c r="I166">
        <v>31.5</v>
      </c>
      <c r="J166">
        <v>31.66</v>
      </c>
      <c r="K166">
        <v>31.5</v>
      </c>
      <c r="L166">
        <v>30.6</v>
      </c>
      <c r="M166">
        <v>31.5</v>
      </c>
      <c r="N166">
        <v>53.81</v>
      </c>
      <c r="O166">
        <v>31.5</v>
      </c>
      <c r="P166">
        <v>31.5</v>
      </c>
      <c r="Q166">
        <v>31</v>
      </c>
      <c r="R166">
        <v>31.5</v>
      </c>
      <c r="S166" s="7">
        <v>31.5</v>
      </c>
      <c r="T166">
        <v>31.5</v>
      </c>
      <c r="U166">
        <v>0</v>
      </c>
      <c r="V166">
        <v>31.0625</v>
      </c>
      <c r="W166">
        <v>32.130000000000003</v>
      </c>
      <c r="X166">
        <v>31.5</v>
      </c>
    </row>
    <row r="167" spans="1:24">
      <c r="A167" t="s">
        <v>202</v>
      </c>
      <c r="B167">
        <v>30</v>
      </c>
      <c r="C167">
        <v>1</v>
      </c>
      <c r="D167">
        <v>30.87</v>
      </c>
      <c r="E167">
        <v>31.5</v>
      </c>
      <c r="F167">
        <v>31.5</v>
      </c>
      <c r="G167">
        <v>31.5</v>
      </c>
      <c r="H167">
        <v>31.5</v>
      </c>
      <c r="I167">
        <v>31.5</v>
      </c>
      <c r="J167">
        <v>31.66</v>
      </c>
      <c r="K167">
        <v>31.5</v>
      </c>
      <c r="L167">
        <v>30.6</v>
      </c>
      <c r="M167">
        <v>31.5</v>
      </c>
      <c r="N167">
        <v>53.81</v>
      </c>
      <c r="O167">
        <v>31.5</v>
      </c>
      <c r="P167">
        <v>31.5</v>
      </c>
      <c r="Q167">
        <v>30</v>
      </c>
      <c r="R167">
        <v>31.5</v>
      </c>
      <c r="S167" s="7">
        <v>31.5</v>
      </c>
      <c r="T167">
        <v>31.5</v>
      </c>
      <c r="U167">
        <v>0</v>
      </c>
      <c r="V167">
        <v>31.0625</v>
      </c>
      <c r="W167">
        <v>32.130000000000003</v>
      </c>
      <c r="X167">
        <v>31.5</v>
      </c>
    </row>
    <row r="168" spans="1:24">
      <c r="A168" t="s">
        <v>203</v>
      </c>
      <c r="B168">
        <v>29</v>
      </c>
      <c r="C168">
        <v>1</v>
      </c>
      <c r="D168">
        <v>30.24</v>
      </c>
      <c r="E168">
        <v>31.5</v>
      </c>
      <c r="F168">
        <v>31.5</v>
      </c>
      <c r="G168">
        <v>31.5</v>
      </c>
      <c r="H168">
        <v>31.5</v>
      </c>
      <c r="I168">
        <v>31.5</v>
      </c>
      <c r="J168">
        <v>31.66</v>
      </c>
      <c r="K168">
        <v>31.5</v>
      </c>
      <c r="L168">
        <v>30.6</v>
      </c>
      <c r="M168">
        <v>31.5</v>
      </c>
      <c r="N168">
        <v>53.81</v>
      </c>
      <c r="O168">
        <v>31.5</v>
      </c>
      <c r="P168">
        <v>31.5</v>
      </c>
      <c r="Q168">
        <v>29</v>
      </c>
      <c r="R168">
        <v>31.5</v>
      </c>
      <c r="S168" s="7">
        <v>31.5</v>
      </c>
      <c r="T168">
        <v>31.5</v>
      </c>
      <c r="U168">
        <v>0</v>
      </c>
      <c r="V168">
        <v>31.0625</v>
      </c>
      <c r="W168">
        <v>32.130000000000003</v>
      </c>
      <c r="X168">
        <v>31.5</v>
      </c>
    </row>
    <row r="169" spans="1:24">
      <c r="A169" t="s">
        <v>204</v>
      </c>
      <c r="B169">
        <v>28</v>
      </c>
      <c r="C169">
        <v>0</v>
      </c>
      <c r="D169">
        <v>29.62</v>
      </c>
      <c r="E169">
        <v>29.63</v>
      </c>
      <c r="F169">
        <v>29.62</v>
      </c>
      <c r="G169">
        <v>29.63</v>
      </c>
      <c r="H169">
        <v>29.62</v>
      </c>
      <c r="I169">
        <v>29.62</v>
      </c>
      <c r="J169">
        <v>30.96</v>
      </c>
      <c r="K169">
        <v>29.63</v>
      </c>
      <c r="L169">
        <v>26.9</v>
      </c>
      <c r="M169">
        <v>29.62</v>
      </c>
      <c r="N169">
        <v>0</v>
      </c>
      <c r="O169">
        <v>29.63</v>
      </c>
      <c r="P169">
        <v>29.63</v>
      </c>
      <c r="Q169">
        <v>28</v>
      </c>
      <c r="R169">
        <v>29.625</v>
      </c>
      <c r="S169" s="7">
        <v>29.63</v>
      </c>
      <c r="T169">
        <v>29.63</v>
      </c>
      <c r="U169">
        <v>0</v>
      </c>
      <c r="V169">
        <v>29.625</v>
      </c>
      <c r="W169">
        <v>30.25</v>
      </c>
      <c r="X169">
        <v>30.5</v>
      </c>
    </row>
    <row r="170" spans="1:24">
      <c r="A170" t="s">
        <v>205</v>
      </c>
      <c r="B170">
        <v>67</v>
      </c>
      <c r="C170">
        <v>99</v>
      </c>
      <c r="D170">
        <v>69.5</v>
      </c>
      <c r="E170">
        <v>69.22</v>
      </c>
      <c r="F170">
        <v>69.5</v>
      </c>
      <c r="G170">
        <v>69.5</v>
      </c>
      <c r="H170">
        <v>70.5</v>
      </c>
      <c r="I170">
        <v>70.5</v>
      </c>
      <c r="J170">
        <v>68.42</v>
      </c>
      <c r="K170">
        <v>69.5</v>
      </c>
      <c r="L170">
        <v>69.5</v>
      </c>
      <c r="M170">
        <v>69.5</v>
      </c>
      <c r="N170">
        <v>118.72</v>
      </c>
      <c r="O170">
        <v>69.5</v>
      </c>
      <c r="P170">
        <v>69.5</v>
      </c>
      <c r="Q170">
        <v>67</v>
      </c>
      <c r="R170">
        <v>69.5</v>
      </c>
      <c r="S170" s="7">
        <v>69.22</v>
      </c>
      <c r="T170">
        <v>69.5</v>
      </c>
      <c r="U170">
        <v>69.5</v>
      </c>
      <c r="V170">
        <v>69.375</v>
      </c>
      <c r="W170">
        <v>69.88</v>
      </c>
      <c r="X170">
        <v>69.5</v>
      </c>
    </row>
    <row r="171" spans="1:24">
      <c r="A171" t="s">
        <v>206</v>
      </c>
      <c r="B171">
        <v>65</v>
      </c>
      <c r="C171">
        <v>97</v>
      </c>
      <c r="D171">
        <v>67.180000000000007</v>
      </c>
      <c r="E171">
        <v>67.19</v>
      </c>
      <c r="F171">
        <v>67.180000000000007</v>
      </c>
      <c r="G171">
        <v>67.19</v>
      </c>
      <c r="H171">
        <v>68.180000000000007</v>
      </c>
      <c r="I171">
        <v>68.180000000000007</v>
      </c>
      <c r="J171">
        <v>67.61</v>
      </c>
      <c r="K171">
        <v>67.19</v>
      </c>
      <c r="L171">
        <v>67.099999999999994</v>
      </c>
      <c r="M171">
        <v>67.180000000000007</v>
      </c>
      <c r="N171">
        <v>114.77</v>
      </c>
      <c r="O171">
        <v>67.19</v>
      </c>
      <c r="P171">
        <v>67.19</v>
      </c>
      <c r="Q171">
        <v>65</v>
      </c>
      <c r="R171">
        <v>67.1875</v>
      </c>
      <c r="S171" s="7">
        <v>67.19</v>
      </c>
      <c r="T171">
        <v>67.19</v>
      </c>
      <c r="U171">
        <v>67.180000000000007</v>
      </c>
      <c r="V171">
        <v>67.15625</v>
      </c>
      <c r="W171">
        <v>67.5</v>
      </c>
      <c r="X171">
        <v>67.19</v>
      </c>
    </row>
    <row r="172" spans="1:24">
      <c r="A172" t="s">
        <v>207</v>
      </c>
      <c r="B172">
        <v>64</v>
      </c>
      <c r="C172">
        <v>94</v>
      </c>
      <c r="D172">
        <v>65.33</v>
      </c>
      <c r="E172">
        <v>65.33</v>
      </c>
      <c r="F172">
        <v>65.33</v>
      </c>
      <c r="G172">
        <v>65.33</v>
      </c>
      <c r="H172">
        <v>66.33</v>
      </c>
      <c r="I172">
        <v>66.33</v>
      </c>
      <c r="J172">
        <v>66.38</v>
      </c>
      <c r="K172">
        <v>65.33</v>
      </c>
      <c r="L172">
        <v>65.3</v>
      </c>
      <c r="M172">
        <v>65.33</v>
      </c>
      <c r="N172">
        <v>111.6</v>
      </c>
      <c r="O172">
        <v>65.33</v>
      </c>
      <c r="P172">
        <v>65.33</v>
      </c>
      <c r="Q172">
        <v>64</v>
      </c>
      <c r="R172">
        <v>65.333299999999994</v>
      </c>
      <c r="S172" s="7">
        <v>65.33</v>
      </c>
      <c r="T172">
        <v>65.33</v>
      </c>
      <c r="U172">
        <v>65.33</v>
      </c>
      <c r="V172">
        <v>65.333333333333329</v>
      </c>
      <c r="W172">
        <v>65.88</v>
      </c>
      <c r="X172">
        <v>65.33</v>
      </c>
    </row>
    <row r="173" spans="1:24">
      <c r="A173" t="s">
        <v>208</v>
      </c>
      <c r="B173">
        <v>63</v>
      </c>
      <c r="C173">
        <v>90</v>
      </c>
      <c r="D173">
        <v>63.54</v>
      </c>
      <c r="E173">
        <v>63.54</v>
      </c>
      <c r="F173">
        <v>63.54</v>
      </c>
      <c r="G173">
        <v>63.54</v>
      </c>
      <c r="H173">
        <v>64.540000000000006</v>
      </c>
      <c r="I173">
        <v>64.540000000000006</v>
      </c>
      <c r="J173">
        <v>64.72</v>
      </c>
      <c r="K173">
        <v>63.54</v>
      </c>
      <c r="L173">
        <v>63.5</v>
      </c>
      <c r="M173">
        <v>63.54</v>
      </c>
      <c r="N173">
        <v>108.54</v>
      </c>
      <c r="O173">
        <v>63.54</v>
      </c>
      <c r="P173">
        <v>63.54</v>
      </c>
      <c r="Q173">
        <v>63</v>
      </c>
      <c r="R173">
        <v>63.541600000000003</v>
      </c>
      <c r="S173" s="7">
        <v>63.54</v>
      </c>
      <c r="T173">
        <v>63.54</v>
      </c>
      <c r="U173">
        <v>63.54</v>
      </c>
      <c r="V173">
        <v>63.541666666666664</v>
      </c>
      <c r="W173">
        <v>63.63</v>
      </c>
      <c r="X173">
        <v>63.54</v>
      </c>
    </row>
    <row r="174" spans="1:24">
      <c r="A174" t="s">
        <v>209</v>
      </c>
      <c r="B174">
        <v>62</v>
      </c>
      <c r="C174">
        <v>87</v>
      </c>
      <c r="D174">
        <v>62.43</v>
      </c>
      <c r="E174">
        <v>62.44</v>
      </c>
      <c r="F174">
        <v>62.43</v>
      </c>
      <c r="G174">
        <v>62.44</v>
      </c>
      <c r="H174">
        <v>63.43</v>
      </c>
      <c r="I174">
        <v>63.43</v>
      </c>
      <c r="J174">
        <v>63.48</v>
      </c>
      <c r="K174">
        <v>62.44</v>
      </c>
      <c r="L174">
        <v>62.4</v>
      </c>
      <c r="M174">
        <v>62.43</v>
      </c>
      <c r="N174">
        <v>106.65</v>
      </c>
      <c r="O174">
        <v>62.44</v>
      </c>
      <c r="P174">
        <v>62.44</v>
      </c>
      <c r="Q174">
        <v>62</v>
      </c>
      <c r="R174">
        <v>62.437399999999997</v>
      </c>
      <c r="S174" s="7">
        <v>62.44</v>
      </c>
      <c r="T174">
        <v>62.44</v>
      </c>
      <c r="U174">
        <v>62.43</v>
      </c>
      <c r="V174">
        <v>62.437500000000007</v>
      </c>
      <c r="W174">
        <v>62.63</v>
      </c>
      <c r="X174">
        <v>62.44</v>
      </c>
    </row>
    <row r="175" spans="1:24">
      <c r="A175" t="s">
        <v>210</v>
      </c>
      <c r="B175">
        <v>61</v>
      </c>
      <c r="C175">
        <v>82</v>
      </c>
      <c r="D175">
        <v>60.7</v>
      </c>
      <c r="E175">
        <v>60.71</v>
      </c>
      <c r="F175">
        <v>60.7</v>
      </c>
      <c r="G175">
        <v>60.71</v>
      </c>
      <c r="H175">
        <v>61.7</v>
      </c>
      <c r="I175">
        <v>61.7</v>
      </c>
      <c r="J175">
        <v>61.42</v>
      </c>
      <c r="K175">
        <v>60.71</v>
      </c>
      <c r="L175">
        <v>60.7</v>
      </c>
      <c r="M175">
        <v>60.7</v>
      </c>
      <c r="N175">
        <v>103.7</v>
      </c>
      <c r="O175">
        <v>60.71</v>
      </c>
      <c r="P175">
        <v>60.71</v>
      </c>
      <c r="Q175">
        <v>61</v>
      </c>
      <c r="R175">
        <v>60.708300000000001</v>
      </c>
      <c r="S175" s="7">
        <v>60.71</v>
      </c>
      <c r="T175">
        <v>60.71</v>
      </c>
      <c r="U175">
        <v>60.7</v>
      </c>
      <c r="V175">
        <v>60.708333333333336</v>
      </c>
      <c r="W175">
        <v>60.88</v>
      </c>
      <c r="X175">
        <v>60.71</v>
      </c>
    </row>
    <row r="176" spans="1:24">
      <c r="A176" t="s">
        <v>211</v>
      </c>
      <c r="B176">
        <v>60</v>
      </c>
      <c r="C176">
        <v>78</v>
      </c>
      <c r="D176">
        <v>59.22</v>
      </c>
      <c r="E176">
        <v>59.23</v>
      </c>
      <c r="F176">
        <v>59.22</v>
      </c>
      <c r="G176">
        <v>59.23</v>
      </c>
      <c r="H176">
        <v>60.22</v>
      </c>
      <c r="I176">
        <v>60.22</v>
      </c>
      <c r="J176">
        <v>59.81</v>
      </c>
      <c r="K176">
        <v>59.23</v>
      </c>
      <c r="L176">
        <v>59.2</v>
      </c>
      <c r="M176">
        <v>59.22</v>
      </c>
      <c r="N176">
        <v>101.17</v>
      </c>
      <c r="O176">
        <v>59.23</v>
      </c>
      <c r="P176">
        <v>59.23</v>
      </c>
      <c r="Q176">
        <v>60</v>
      </c>
      <c r="R176">
        <v>59.229100000000003</v>
      </c>
      <c r="S176" s="7">
        <v>59.23</v>
      </c>
      <c r="T176">
        <v>59.23</v>
      </c>
      <c r="U176">
        <v>59.22</v>
      </c>
      <c r="V176">
        <v>59.229166666666657</v>
      </c>
      <c r="W176">
        <v>59.25</v>
      </c>
      <c r="X176">
        <v>59.23</v>
      </c>
    </row>
    <row r="177" spans="1:24">
      <c r="A177" t="s">
        <v>212</v>
      </c>
      <c r="B177">
        <v>59</v>
      </c>
      <c r="C177">
        <v>75</v>
      </c>
      <c r="D177">
        <v>58.13</v>
      </c>
      <c r="E177">
        <v>58.13</v>
      </c>
      <c r="F177">
        <v>58.13</v>
      </c>
      <c r="G177">
        <v>58.13</v>
      </c>
      <c r="H177">
        <v>59.13</v>
      </c>
      <c r="I177">
        <v>59.13</v>
      </c>
      <c r="J177">
        <v>58.64</v>
      </c>
      <c r="K177">
        <v>58.13</v>
      </c>
      <c r="L177">
        <v>58.1</v>
      </c>
      <c r="M177">
        <v>58.13</v>
      </c>
      <c r="N177">
        <v>99.3</v>
      </c>
      <c r="O177">
        <v>58.13</v>
      </c>
      <c r="P177">
        <v>58.13</v>
      </c>
      <c r="Q177">
        <v>59</v>
      </c>
      <c r="R177">
        <v>58.133299999999998</v>
      </c>
      <c r="S177" s="7">
        <v>58.13</v>
      </c>
      <c r="T177">
        <v>58.13</v>
      </c>
      <c r="U177">
        <v>57.72</v>
      </c>
      <c r="V177">
        <v>58.133333333333326</v>
      </c>
      <c r="W177">
        <v>58.38</v>
      </c>
      <c r="X177">
        <v>58.13</v>
      </c>
    </row>
    <row r="178" spans="1:24">
      <c r="A178" t="s">
        <v>213</v>
      </c>
      <c r="B178">
        <v>58</v>
      </c>
      <c r="C178">
        <v>71</v>
      </c>
      <c r="D178">
        <v>56.82</v>
      </c>
      <c r="E178">
        <v>56.82</v>
      </c>
      <c r="F178">
        <v>56.82</v>
      </c>
      <c r="G178">
        <v>56.82</v>
      </c>
      <c r="H178">
        <v>57.82</v>
      </c>
      <c r="I178">
        <v>57.82</v>
      </c>
      <c r="J178">
        <v>57.12</v>
      </c>
      <c r="K178">
        <v>56.82</v>
      </c>
      <c r="L178">
        <v>56.8</v>
      </c>
      <c r="M178">
        <v>56.82</v>
      </c>
      <c r="N178">
        <v>97.06</v>
      </c>
      <c r="O178">
        <v>56.82</v>
      </c>
      <c r="P178">
        <v>56.82</v>
      </c>
      <c r="Q178">
        <v>58</v>
      </c>
      <c r="R178">
        <v>56.820799999999998</v>
      </c>
      <c r="S178" s="7">
        <v>56.82</v>
      </c>
      <c r="T178">
        <v>56.82</v>
      </c>
      <c r="U178">
        <v>56.54</v>
      </c>
      <c r="V178">
        <v>56.820833333333333</v>
      </c>
      <c r="W178">
        <v>56.88</v>
      </c>
      <c r="X178">
        <v>56.82</v>
      </c>
    </row>
    <row r="179" spans="1:24">
      <c r="A179" t="s">
        <v>214</v>
      </c>
      <c r="B179">
        <v>57</v>
      </c>
      <c r="C179">
        <v>67</v>
      </c>
      <c r="D179">
        <v>55.77</v>
      </c>
      <c r="E179">
        <v>55.77</v>
      </c>
      <c r="F179">
        <v>55.77</v>
      </c>
      <c r="G179">
        <v>55.77</v>
      </c>
      <c r="H179">
        <v>56.77</v>
      </c>
      <c r="I179">
        <v>56.77</v>
      </c>
      <c r="J179">
        <v>55.67</v>
      </c>
      <c r="K179">
        <v>55.77</v>
      </c>
      <c r="L179">
        <v>55.8</v>
      </c>
      <c r="M179">
        <v>55.77</v>
      </c>
      <c r="N179">
        <v>95.27</v>
      </c>
      <c r="O179">
        <v>55.77</v>
      </c>
      <c r="P179">
        <v>55.77</v>
      </c>
      <c r="Q179">
        <v>57</v>
      </c>
      <c r="R179">
        <v>55.7729</v>
      </c>
      <c r="S179" s="7">
        <v>55.77</v>
      </c>
      <c r="T179">
        <v>55.77</v>
      </c>
      <c r="U179">
        <v>55.4</v>
      </c>
      <c r="V179">
        <v>55.772916666666674</v>
      </c>
      <c r="W179">
        <v>56</v>
      </c>
      <c r="X179">
        <v>55.77</v>
      </c>
    </row>
    <row r="180" spans="1:24">
      <c r="A180" t="s">
        <v>215</v>
      </c>
      <c r="B180">
        <v>56</v>
      </c>
      <c r="C180">
        <v>64</v>
      </c>
      <c r="D180">
        <v>54.7</v>
      </c>
      <c r="E180">
        <v>54.71</v>
      </c>
      <c r="F180">
        <v>54.7</v>
      </c>
      <c r="G180">
        <v>54.71</v>
      </c>
      <c r="H180">
        <v>55.7</v>
      </c>
      <c r="I180">
        <v>55.7</v>
      </c>
      <c r="J180">
        <v>54.62</v>
      </c>
      <c r="K180">
        <v>54.71</v>
      </c>
      <c r="L180">
        <v>54.7</v>
      </c>
      <c r="M180">
        <v>54.7</v>
      </c>
      <c r="N180">
        <v>93.45</v>
      </c>
      <c r="O180">
        <v>54.71</v>
      </c>
      <c r="P180">
        <v>54.71</v>
      </c>
      <c r="Q180">
        <v>56</v>
      </c>
      <c r="R180">
        <v>54.708300000000001</v>
      </c>
      <c r="S180" s="7">
        <v>54.71</v>
      </c>
      <c r="T180">
        <v>54.71</v>
      </c>
      <c r="U180">
        <v>54.33</v>
      </c>
      <c r="V180">
        <v>54.708333333333336</v>
      </c>
      <c r="W180">
        <v>54.75</v>
      </c>
      <c r="X180">
        <v>54.71</v>
      </c>
    </row>
    <row r="181" spans="1:24">
      <c r="A181" t="s">
        <v>216</v>
      </c>
      <c r="B181">
        <v>55</v>
      </c>
      <c r="C181">
        <v>62</v>
      </c>
      <c r="D181">
        <v>53.96</v>
      </c>
      <c r="E181">
        <v>53.97</v>
      </c>
      <c r="F181">
        <v>53.96</v>
      </c>
      <c r="G181">
        <v>53.97</v>
      </c>
      <c r="H181">
        <v>54.96</v>
      </c>
      <c r="I181">
        <v>54.96</v>
      </c>
      <c r="J181">
        <v>53.94</v>
      </c>
      <c r="K181">
        <v>53.97</v>
      </c>
      <c r="L181">
        <v>54</v>
      </c>
      <c r="M181">
        <v>53.96</v>
      </c>
      <c r="N181">
        <v>92.19</v>
      </c>
      <c r="O181">
        <v>53.97</v>
      </c>
      <c r="P181">
        <v>53.97</v>
      </c>
      <c r="Q181">
        <v>55</v>
      </c>
      <c r="R181">
        <v>53.968699999999998</v>
      </c>
      <c r="S181" s="7">
        <v>53.97</v>
      </c>
      <c r="T181">
        <v>53.97</v>
      </c>
      <c r="U181">
        <v>53.63</v>
      </c>
      <c r="V181">
        <v>53.968749999999993</v>
      </c>
      <c r="W181">
        <v>54.13</v>
      </c>
      <c r="X181">
        <v>53.97</v>
      </c>
    </row>
    <row r="182" spans="1:24">
      <c r="A182" t="s">
        <v>217</v>
      </c>
      <c r="B182">
        <v>54</v>
      </c>
      <c r="C182">
        <v>59</v>
      </c>
      <c r="D182">
        <v>52.92</v>
      </c>
      <c r="E182">
        <v>52.93</v>
      </c>
      <c r="F182">
        <v>52.92</v>
      </c>
      <c r="G182">
        <v>52.93</v>
      </c>
      <c r="H182">
        <v>53.92</v>
      </c>
      <c r="I182">
        <v>53.92</v>
      </c>
      <c r="J182">
        <v>52.95</v>
      </c>
      <c r="K182">
        <v>52.93</v>
      </c>
      <c r="L182">
        <v>52.9</v>
      </c>
      <c r="M182">
        <v>52.92</v>
      </c>
      <c r="N182">
        <v>90.41</v>
      </c>
      <c r="O182">
        <v>52.93</v>
      </c>
      <c r="P182">
        <v>52.93</v>
      </c>
      <c r="Q182">
        <v>54</v>
      </c>
      <c r="R182">
        <v>52.927</v>
      </c>
      <c r="S182" s="7">
        <v>52.93</v>
      </c>
      <c r="T182">
        <v>52.93</v>
      </c>
      <c r="U182">
        <v>52.63</v>
      </c>
      <c r="V182">
        <v>52.927083333333336</v>
      </c>
      <c r="W182">
        <v>53</v>
      </c>
      <c r="X182">
        <v>52.93</v>
      </c>
    </row>
    <row r="183" spans="1:24">
      <c r="A183" t="s">
        <v>218</v>
      </c>
      <c r="B183">
        <v>53</v>
      </c>
      <c r="C183">
        <v>56</v>
      </c>
      <c r="D183">
        <v>52</v>
      </c>
      <c r="E183">
        <v>52</v>
      </c>
      <c r="F183">
        <v>52</v>
      </c>
      <c r="G183">
        <v>52</v>
      </c>
      <c r="H183">
        <v>52.99</v>
      </c>
      <c r="I183">
        <v>52.99</v>
      </c>
      <c r="J183">
        <v>52</v>
      </c>
      <c r="K183">
        <v>52</v>
      </c>
      <c r="L183">
        <v>52</v>
      </c>
      <c r="M183">
        <v>52</v>
      </c>
      <c r="N183">
        <v>88.82</v>
      </c>
      <c r="O183">
        <v>52</v>
      </c>
      <c r="P183">
        <v>52</v>
      </c>
      <c r="Q183">
        <v>53</v>
      </c>
      <c r="R183">
        <v>51.999899999999997</v>
      </c>
      <c r="S183" s="7">
        <v>52</v>
      </c>
      <c r="T183">
        <v>52</v>
      </c>
      <c r="U183">
        <v>51.62</v>
      </c>
      <c r="V183">
        <v>52</v>
      </c>
      <c r="W183">
        <v>52.13</v>
      </c>
      <c r="X183">
        <v>52</v>
      </c>
    </row>
    <row r="184" spans="1:24">
      <c r="A184" t="s">
        <v>219</v>
      </c>
      <c r="B184">
        <v>52</v>
      </c>
      <c r="C184">
        <v>54</v>
      </c>
      <c r="D184">
        <v>51.23</v>
      </c>
      <c r="E184">
        <v>51.24</v>
      </c>
      <c r="F184">
        <v>51.23</v>
      </c>
      <c r="G184">
        <v>51.24</v>
      </c>
      <c r="H184">
        <v>52.23</v>
      </c>
      <c r="I184">
        <v>52.23</v>
      </c>
      <c r="J184">
        <v>51.38</v>
      </c>
      <c r="K184">
        <v>51.24</v>
      </c>
      <c r="L184">
        <v>51.3</v>
      </c>
      <c r="M184">
        <v>51.23</v>
      </c>
      <c r="N184">
        <v>87.52</v>
      </c>
      <c r="O184">
        <v>51.24</v>
      </c>
      <c r="P184">
        <v>51.24</v>
      </c>
      <c r="Q184">
        <v>52</v>
      </c>
      <c r="R184">
        <v>51.2395</v>
      </c>
      <c r="S184" s="7">
        <v>51.24</v>
      </c>
      <c r="T184">
        <v>51.24</v>
      </c>
      <c r="U184">
        <v>50.9</v>
      </c>
      <c r="V184">
        <v>51.239583333333343</v>
      </c>
      <c r="W184">
        <v>51.38</v>
      </c>
      <c r="X184">
        <v>51.24</v>
      </c>
    </row>
    <row r="185" spans="1:24">
      <c r="A185" t="s">
        <v>220</v>
      </c>
      <c r="B185">
        <v>51</v>
      </c>
      <c r="C185">
        <v>51</v>
      </c>
      <c r="D185">
        <v>50.23</v>
      </c>
      <c r="E185">
        <v>50.24</v>
      </c>
      <c r="F185">
        <v>50.23</v>
      </c>
      <c r="G185">
        <v>50.24</v>
      </c>
      <c r="H185">
        <v>51.23</v>
      </c>
      <c r="I185">
        <v>51.23</v>
      </c>
      <c r="J185">
        <v>50.48</v>
      </c>
      <c r="K185">
        <v>50.24</v>
      </c>
      <c r="L185">
        <v>50.2</v>
      </c>
      <c r="M185">
        <v>50.23</v>
      </c>
      <c r="N185">
        <v>85.81</v>
      </c>
      <c r="O185">
        <v>50.24</v>
      </c>
      <c r="P185">
        <v>50.24</v>
      </c>
      <c r="Q185">
        <v>51</v>
      </c>
      <c r="R185">
        <v>50.2395</v>
      </c>
      <c r="S185" s="7">
        <v>50.24</v>
      </c>
      <c r="T185">
        <v>50.24</v>
      </c>
      <c r="U185">
        <v>49.93</v>
      </c>
      <c r="V185">
        <v>50.239583333333336</v>
      </c>
      <c r="W185">
        <v>50.38</v>
      </c>
      <c r="X185">
        <v>50.24</v>
      </c>
    </row>
    <row r="186" spans="1:24">
      <c r="A186" t="s">
        <v>221</v>
      </c>
      <c r="B186">
        <v>50</v>
      </c>
      <c r="C186">
        <v>48</v>
      </c>
      <c r="D186">
        <v>49.32</v>
      </c>
      <c r="E186">
        <v>49.32</v>
      </c>
      <c r="F186">
        <v>49.32</v>
      </c>
      <c r="G186">
        <v>49.32</v>
      </c>
      <c r="H186">
        <v>50.22</v>
      </c>
      <c r="I186">
        <v>50.22</v>
      </c>
      <c r="J186">
        <v>49.6</v>
      </c>
      <c r="K186">
        <v>49.32</v>
      </c>
      <c r="L186">
        <v>49.3</v>
      </c>
      <c r="M186">
        <v>49.32</v>
      </c>
      <c r="N186">
        <v>84.25</v>
      </c>
      <c r="O186">
        <v>49.32</v>
      </c>
      <c r="P186">
        <v>49.32</v>
      </c>
      <c r="Q186">
        <v>50</v>
      </c>
      <c r="R186">
        <v>49.322899999999997</v>
      </c>
      <c r="S186" s="7">
        <v>49.32</v>
      </c>
      <c r="T186">
        <v>49.32</v>
      </c>
      <c r="U186">
        <v>48.96</v>
      </c>
      <c r="V186">
        <v>49.322916666666664</v>
      </c>
      <c r="W186">
        <v>49.38</v>
      </c>
      <c r="X186">
        <v>49.32</v>
      </c>
    </row>
    <row r="187" spans="1:24">
      <c r="A187" t="s">
        <v>222</v>
      </c>
      <c r="B187">
        <v>49</v>
      </c>
      <c r="C187">
        <v>46</v>
      </c>
      <c r="D187">
        <v>48.62</v>
      </c>
      <c r="E187">
        <v>48.63</v>
      </c>
      <c r="F187">
        <v>48.62</v>
      </c>
      <c r="G187">
        <v>48.63</v>
      </c>
      <c r="H187">
        <v>49.52</v>
      </c>
      <c r="I187">
        <v>49.52</v>
      </c>
      <c r="J187">
        <v>49.02</v>
      </c>
      <c r="K187">
        <v>48.63</v>
      </c>
      <c r="L187">
        <v>48.6</v>
      </c>
      <c r="M187">
        <v>48.62</v>
      </c>
      <c r="N187">
        <v>83.06</v>
      </c>
      <c r="O187">
        <v>48.63</v>
      </c>
      <c r="P187">
        <v>48.63</v>
      </c>
      <c r="Q187">
        <v>49</v>
      </c>
      <c r="R187">
        <v>48.624899999999997</v>
      </c>
      <c r="S187" s="7">
        <v>48.63</v>
      </c>
      <c r="T187">
        <v>48.63</v>
      </c>
      <c r="U187">
        <v>48.29</v>
      </c>
      <c r="V187">
        <v>48.625000000000007</v>
      </c>
      <c r="W187">
        <v>48.88</v>
      </c>
      <c r="X187">
        <v>48.63</v>
      </c>
    </row>
    <row r="188" spans="1:24">
      <c r="A188" t="s">
        <v>223</v>
      </c>
      <c r="B188">
        <v>48</v>
      </c>
      <c r="C188">
        <v>43</v>
      </c>
      <c r="D188">
        <v>47.55</v>
      </c>
      <c r="E188">
        <v>47.56</v>
      </c>
      <c r="F188">
        <v>47.55</v>
      </c>
      <c r="G188">
        <v>47.56</v>
      </c>
      <c r="H188">
        <v>48.25</v>
      </c>
      <c r="I188">
        <v>48.25</v>
      </c>
      <c r="J188">
        <v>48.16</v>
      </c>
      <c r="K188">
        <v>47.56</v>
      </c>
      <c r="L188">
        <v>47.6</v>
      </c>
      <c r="M188">
        <v>47.55</v>
      </c>
      <c r="N188">
        <v>81.239999999999995</v>
      </c>
      <c r="O188">
        <v>47.56</v>
      </c>
      <c r="P188">
        <v>47.56</v>
      </c>
      <c r="Q188">
        <v>48</v>
      </c>
      <c r="R188">
        <v>47.558300000000003</v>
      </c>
      <c r="S188" s="7">
        <v>47.56</v>
      </c>
      <c r="T188">
        <v>47.56</v>
      </c>
      <c r="U188">
        <v>47.17</v>
      </c>
      <c r="V188">
        <v>47.558333333333337</v>
      </c>
      <c r="W188">
        <v>47.75</v>
      </c>
      <c r="X188">
        <v>47.56</v>
      </c>
    </row>
    <row r="189" spans="1:24">
      <c r="A189" t="s">
        <v>224</v>
      </c>
      <c r="B189">
        <v>47</v>
      </c>
      <c r="C189">
        <v>41</v>
      </c>
      <c r="D189">
        <v>46.84</v>
      </c>
      <c r="E189">
        <v>46.84</v>
      </c>
      <c r="F189">
        <v>46.84</v>
      </c>
      <c r="G189">
        <v>46.84</v>
      </c>
      <c r="H189">
        <v>47.33</v>
      </c>
      <c r="I189">
        <v>47.33</v>
      </c>
      <c r="J189">
        <v>47.6</v>
      </c>
      <c r="K189">
        <v>46.84</v>
      </c>
      <c r="L189">
        <v>46.8</v>
      </c>
      <c r="M189">
        <v>46.84</v>
      </c>
      <c r="N189">
        <v>80.010000000000005</v>
      </c>
      <c r="O189">
        <v>46.84</v>
      </c>
      <c r="P189">
        <v>46.84</v>
      </c>
      <c r="Q189">
        <v>47</v>
      </c>
      <c r="R189">
        <v>46.8416</v>
      </c>
      <c r="S189" s="7">
        <v>46.84</v>
      </c>
      <c r="T189">
        <v>46.84</v>
      </c>
      <c r="U189">
        <v>46.5</v>
      </c>
      <c r="V189">
        <v>46.841666666666661</v>
      </c>
      <c r="W189">
        <v>47.13</v>
      </c>
      <c r="X189">
        <v>46.84</v>
      </c>
    </row>
    <row r="190" spans="1:24">
      <c r="A190" t="s">
        <v>225</v>
      </c>
      <c r="B190">
        <v>46</v>
      </c>
      <c r="C190">
        <v>39</v>
      </c>
      <c r="D190">
        <v>46.16</v>
      </c>
      <c r="E190">
        <v>46.17</v>
      </c>
      <c r="F190">
        <v>46.16</v>
      </c>
      <c r="G190">
        <v>46.17</v>
      </c>
      <c r="H190">
        <v>46.65</v>
      </c>
      <c r="I190">
        <v>46.65</v>
      </c>
      <c r="J190">
        <v>47.03</v>
      </c>
      <c r="K190">
        <v>46.17</v>
      </c>
      <c r="L190">
        <v>46.2</v>
      </c>
      <c r="M190">
        <v>46.16</v>
      </c>
      <c r="N190">
        <v>78.86</v>
      </c>
      <c r="O190">
        <v>46.17</v>
      </c>
      <c r="P190">
        <v>46.17</v>
      </c>
      <c r="Q190">
        <v>46</v>
      </c>
      <c r="R190">
        <v>46.166600000000003</v>
      </c>
      <c r="S190" s="7">
        <v>46.17</v>
      </c>
      <c r="T190">
        <v>46.17</v>
      </c>
      <c r="U190">
        <v>45.83</v>
      </c>
      <c r="V190">
        <v>46.166666666666664</v>
      </c>
      <c r="W190">
        <v>46.25</v>
      </c>
      <c r="X190">
        <v>46.17</v>
      </c>
    </row>
    <row r="191" spans="1:24">
      <c r="A191" t="s">
        <v>226</v>
      </c>
      <c r="B191">
        <v>45</v>
      </c>
      <c r="C191">
        <v>36</v>
      </c>
      <c r="D191">
        <v>45.1</v>
      </c>
      <c r="E191">
        <v>45.11</v>
      </c>
      <c r="F191">
        <v>45.1</v>
      </c>
      <c r="G191">
        <v>45.11</v>
      </c>
      <c r="H191">
        <v>45.4</v>
      </c>
      <c r="I191">
        <v>45.4</v>
      </c>
      <c r="J191">
        <v>46.17</v>
      </c>
      <c r="K191">
        <v>45.11</v>
      </c>
      <c r="L191">
        <v>45.1</v>
      </c>
      <c r="M191">
        <v>45.1</v>
      </c>
      <c r="N191">
        <v>77.040000000000006</v>
      </c>
      <c r="O191">
        <v>45.11</v>
      </c>
      <c r="P191">
        <v>45.11</v>
      </c>
      <c r="Q191">
        <v>45</v>
      </c>
      <c r="R191">
        <v>45.104100000000003</v>
      </c>
      <c r="S191" s="7">
        <v>45.11</v>
      </c>
      <c r="T191">
        <v>45.1</v>
      </c>
      <c r="U191">
        <v>44.71</v>
      </c>
      <c r="V191">
        <v>45.104166666666671</v>
      </c>
      <c r="W191">
        <v>45.38</v>
      </c>
      <c r="X191">
        <v>45.11</v>
      </c>
    </row>
    <row r="192" spans="1:24">
      <c r="A192" t="s">
        <v>227</v>
      </c>
      <c r="B192">
        <v>44</v>
      </c>
      <c r="C192">
        <v>34</v>
      </c>
      <c r="D192">
        <v>44.37</v>
      </c>
      <c r="E192">
        <v>44.38</v>
      </c>
      <c r="F192">
        <v>44.37</v>
      </c>
      <c r="G192">
        <v>44.38</v>
      </c>
      <c r="H192">
        <v>44.62</v>
      </c>
      <c r="I192">
        <v>44.62</v>
      </c>
      <c r="J192">
        <v>45.58</v>
      </c>
      <c r="K192">
        <v>44.38</v>
      </c>
      <c r="L192">
        <v>44.4</v>
      </c>
      <c r="M192">
        <v>44.37</v>
      </c>
      <c r="N192">
        <v>75.8</v>
      </c>
      <c r="O192">
        <v>44.38</v>
      </c>
      <c r="P192">
        <v>44.38</v>
      </c>
      <c r="Q192">
        <v>44</v>
      </c>
      <c r="R192">
        <v>44.374899999999997</v>
      </c>
      <c r="S192" s="7">
        <v>44.38</v>
      </c>
      <c r="T192">
        <v>44.38</v>
      </c>
      <c r="U192">
        <v>44.03</v>
      </c>
      <c r="V192">
        <v>44.375000000000007</v>
      </c>
      <c r="W192">
        <v>44.38</v>
      </c>
      <c r="X192">
        <v>44.38</v>
      </c>
    </row>
    <row r="193" spans="1:24">
      <c r="A193" t="s">
        <v>228</v>
      </c>
      <c r="B193">
        <v>43</v>
      </c>
      <c r="C193">
        <v>32</v>
      </c>
      <c r="D193">
        <v>43.67</v>
      </c>
      <c r="E193">
        <v>43.68</v>
      </c>
      <c r="F193">
        <v>43.67</v>
      </c>
      <c r="G193">
        <v>43.68</v>
      </c>
      <c r="H193">
        <v>43.77</v>
      </c>
      <c r="I193">
        <v>43.77</v>
      </c>
      <c r="J193">
        <v>44.99</v>
      </c>
      <c r="K193">
        <v>43.68</v>
      </c>
      <c r="L193">
        <v>43.7</v>
      </c>
      <c r="M193">
        <v>43.67</v>
      </c>
      <c r="N193">
        <v>74.61</v>
      </c>
      <c r="O193">
        <v>43.68</v>
      </c>
      <c r="P193">
        <v>43.68</v>
      </c>
      <c r="Q193">
        <v>43</v>
      </c>
      <c r="R193">
        <v>43.677</v>
      </c>
      <c r="S193" s="7">
        <v>43.68</v>
      </c>
      <c r="T193">
        <v>43.68</v>
      </c>
      <c r="U193">
        <v>43.36</v>
      </c>
      <c r="V193">
        <v>43.677083333333329</v>
      </c>
      <c r="W193">
        <v>43.63</v>
      </c>
      <c r="X193">
        <v>43.68</v>
      </c>
    </row>
    <row r="194" spans="1:24">
      <c r="A194" t="s">
        <v>229</v>
      </c>
      <c r="B194">
        <v>42</v>
      </c>
      <c r="C194">
        <v>30</v>
      </c>
      <c r="D194">
        <v>43.05</v>
      </c>
      <c r="E194">
        <v>43.05</v>
      </c>
      <c r="F194">
        <v>43.05</v>
      </c>
      <c r="G194">
        <v>43.05</v>
      </c>
      <c r="H194">
        <v>43.05</v>
      </c>
      <c r="I194">
        <v>43.05</v>
      </c>
      <c r="J194">
        <v>44.38</v>
      </c>
      <c r="K194">
        <v>43.05</v>
      </c>
      <c r="L194">
        <v>43</v>
      </c>
      <c r="M194">
        <v>43.05</v>
      </c>
      <c r="N194">
        <v>73.540000000000006</v>
      </c>
      <c r="O194">
        <v>43.05</v>
      </c>
      <c r="P194">
        <v>43.05</v>
      </c>
      <c r="Q194">
        <v>42</v>
      </c>
      <c r="R194">
        <v>43.052</v>
      </c>
      <c r="S194" s="7">
        <v>43.05</v>
      </c>
      <c r="T194">
        <v>43.05</v>
      </c>
      <c r="U194">
        <v>42.76</v>
      </c>
      <c r="V194">
        <v>43.052083333333329</v>
      </c>
      <c r="W194">
        <v>43.38</v>
      </c>
      <c r="X194">
        <v>43.05</v>
      </c>
    </row>
    <row r="195" spans="1:24">
      <c r="A195" t="s">
        <v>230</v>
      </c>
      <c r="B195">
        <v>41</v>
      </c>
      <c r="C195">
        <v>26</v>
      </c>
      <c r="D195">
        <v>41.93</v>
      </c>
      <c r="E195">
        <v>41.93</v>
      </c>
      <c r="F195">
        <v>41.93</v>
      </c>
      <c r="G195">
        <v>41.93</v>
      </c>
      <c r="H195">
        <v>41.93</v>
      </c>
      <c r="I195">
        <v>41.93</v>
      </c>
      <c r="J195">
        <v>43.1</v>
      </c>
      <c r="K195">
        <v>41.93</v>
      </c>
      <c r="L195">
        <v>41.9</v>
      </c>
      <c r="M195">
        <v>41.93</v>
      </c>
      <c r="N195">
        <v>71.63</v>
      </c>
      <c r="O195">
        <v>41.93</v>
      </c>
      <c r="P195">
        <v>41.93</v>
      </c>
      <c r="Q195">
        <v>41</v>
      </c>
      <c r="R195">
        <v>41.933300000000003</v>
      </c>
      <c r="S195" s="7">
        <v>41.93</v>
      </c>
      <c r="T195">
        <v>41.93</v>
      </c>
      <c r="U195">
        <v>41.36</v>
      </c>
      <c r="V195">
        <v>41.933333333333337</v>
      </c>
      <c r="W195">
        <v>42</v>
      </c>
      <c r="X195">
        <v>41.93</v>
      </c>
    </row>
    <row r="196" spans="1:24">
      <c r="A196" t="s">
        <v>231</v>
      </c>
      <c r="B196">
        <v>40</v>
      </c>
      <c r="C196">
        <v>22</v>
      </c>
      <c r="D196">
        <v>40.79</v>
      </c>
      <c r="E196">
        <v>40.799999999999997</v>
      </c>
      <c r="F196">
        <v>40.79</v>
      </c>
      <c r="G196">
        <v>40.799999999999997</v>
      </c>
      <c r="H196">
        <v>40.79</v>
      </c>
      <c r="I196">
        <v>40.79</v>
      </c>
      <c r="J196">
        <v>41.71</v>
      </c>
      <c r="K196">
        <v>40.799999999999997</v>
      </c>
      <c r="L196">
        <v>40.799999999999997</v>
      </c>
      <c r="M196">
        <v>40.79</v>
      </c>
      <c r="N196">
        <v>69.69</v>
      </c>
      <c r="O196">
        <v>40.799999999999997</v>
      </c>
      <c r="P196">
        <v>40.799999999999997</v>
      </c>
      <c r="Q196">
        <v>40</v>
      </c>
      <c r="R196">
        <v>40.7958</v>
      </c>
      <c r="S196" s="7">
        <v>40.799999999999997</v>
      </c>
      <c r="T196">
        <v>40.799999999999997</v>
      </c>
      <c r="U196">
        <v>40.159999999999997</v>
      </c>
      <c r="V196">
        <v>40.795833333333334</v>
      </c>
      <c r="W196">
        <v>40.880000000000003</v>
      </c>
      <c r="X196">
        <v>40.799999999999997</v>
      </c>
    </row>
    <row r="197" spans="1:24">
      <c r="A197" t="s">
        <v>232</v>
      </c>
      <c r="B197">
        <v>39</v>
      </c>
      <c r="C197">
        <v>19</v>
      </c>
      <c r="D197">
        <v>39.840000000000003</v>
      </c>
      <c r="E197">
        <v>39.840000000000003</v>
      </c>
      <c r="F197">
        <v>39.840000000000003</v>
      </c>
      <c r="G197">
        <v>39.840000000000003</v>
      </c>
      <c r="H197">
        <v>39.840000000000003</v>
      </c>
      <c r="I197">
        <v>39.840000000000003</v>
      </c>
      <c r="J197">
        <v>40.57</v>
      </c>
      <c r="K197">
        <v>39.840000000000003</v>
      </c>
      <c r="L197">
        <v>39.799999999999997</v>
      </c>
      <c r="M197">
        <v>39.840000000000003</v>
      </c>
      <c r="N197">
        <v>68.06</v>
      </c>
      <c r="O197">
        <v>39.840000000000003</v>
      </c>
      <c r="P197">
        <v>39.840000000000003</v>
      </c>
      <c r="Q197">
        <v>39</v>
      </c>
      <c r="R197">
        <v>39.843699999999998</v>
      </c>
      <c r="S197" s="7">
        <v>39.840000000000003</v>
      </c>
      <c r="T197">
        <v>39.840000000000003</v>
      </c>
      <c r="U197">
        <v>39.21</v>
      </c>
      <c r="V197">
        <v>39.84375</v>
      </c>
      <c r="W197">
        <v>39.880000000000003</v>
      </c>
      <c r="X197">
        <v>39.840000000000003</v>
      </c>
    </row>
    <row r="198" spans="1:24">
      <c r="A198" t="s">
        <v>233</v>
      </c>
      <c r="B198">
        <v>38</v>
      </c>
      <c r="C198">
        <v>15</v>
      </c>
      <c r="D198">
        <v>38.520000000000003</v>
      </c>
      <c r="E198">
        <v>38.53</v>
      </c>
      <c r="F198">
        <v>38.520000000000003</v>
      </c>
      <c r="G198">
        <v>38.53</v>
      </c>
      <c r="H198">
        <v>38.520000000000003</v>
      </c>
      <c r="I198">
        <v>38.520000000000003</v>
      </c>
      <c r="J198">
        <v>38.89</v>
      </c>
      <c r="K198">
        <v>38.53</v>
      </c>
      <c r="L198">
        <v>38.5</v>
      </c>
      <c r="M198">
        <v>38.520000000000003</v>
      </c>
      <c r="N198">
        <v>65.81</v>
      </c>
      <c r="O198">
        <v>38.53</v>
      </c>
      <c r="P198">
        <v>38.53</v>
      </c>
      <c r="Q198">
        <v>38</v>
      </c>
      <c r="R198">
        <v>38.5291</v>
      </c>
      <c r="S198" s="7">
        <v>38.53</v>
      </c>
      <c r="T198">
        <v>38.53</v>
      </c>
      <c r="U198">
        <v>37.81</v>
      </c>
      <c r="V198">
        <v>38.529166666666669</v>
      </c>
      <c r="W198">
        <v>38.630000000000003</v>
      </c>
      <c r="X198">
        <v>38.53</v>
      </c>
    </row>
    <row r="199" spans="1:24">
      <c r="A199" t="s">
        <v>234</v>
      </c>
      <c r="B199">
        <v>37</v>
      </c>
      <c r="C199">
        <v>11</v>
      </c>
      <c r="D199">
        <v>37.06</v>
      </c>
      <c r="E199">
        <v>37.06</v>
      </c>
      <c r="F199">
        <v>37.06</v>
      </c>
      <c r="G199">
        <v>37.06</v>
      </c>
      <c r="H199">
        <v>37.06</v>
      </c>
      <c r="I199">
        <v>37.06</v>
      </c>
      <c r="J199">
        <v>36.99</v>
      </c>
      <c r="K199">
        <v>37.06</v>
      </c>
      <c r="L199">
        <v>37.1</v>
      </c>
      <c r="M199">
        <v>37.06</v>
      </c>
      <c r="N199">
        <v>63.31</v>
      </c>
      <c r="O199">
        <v>37.06</v>
      </c>
      <c r="P199">
        <v>37.06</v>
      </c>
      <c r="Q199">
        <v>37</v>
      </c>
      <c r="R199">
        <v>37.062399999999997</v>
      </c>
      <c r="S199" s="7">
        <v>37.06</v>
      </c>
      <c r="T199">
        <v>37.06</v>
      </c>
      <c r="U199">
        <v>36.25</v>
      </c>
      <c r="V199">
        <v>37.0625</v>
      </c>
      <c r="W199">
        <v>37.25</v>
      </c>
      <c r="X199">
        <v>37.06</v>
      </c>
    </row>
    <row r="200" spans="1:24">
      <c r="A200" t="s">
        <v>235</v>
      </c>
      <c r="B200">
        <v>36</v>
      </c>
      <c r="C200">
        <v>9</v>
      </c>
      <c r="D200">
        <v>36.25</v>
      </c>
      <c r="E200">
        <v>36.25</v>
      </c>
      <c r="F200">
        <v>36.25</v>
      </c>
      <c r="G200">
        <v>36.25</v>
      </c>
      <c r="H200">
        <v>36.24</v>
      </c>
      <c r="I200">
        <v>36.24</v>
      </c>
      <c r="J200">
        <v>36.479999999999997</v>
      </c>
      <c r="K200">
        <v>36.25</v>
      </c>
      <c r="L200">
        <v>36.299999999999997</v>
      </c>
      <c r="M200">
        <v>36.25</v>
      </c>
      <c r="N200">
        <v>61.92</v>
      </c>
      <c r="O200">
        <v>36.25</v>
      </c>
      <c r="P200">
        <v>36.25</v>
      </c>
      <c r="Q200">
        <v>36</v>
      </c>
      <c r="R200">
        <v>36.249899999999997</v>
      </c>
      <c r="S200" s="7">
        <v>36.25</v>
      </c>
      <c r="T200">
        <v>36.25</v>
      </c>
      <c r="U200">
        <v>35.39</v>
      </c>
      <c r="V200">
        <v>36.25</v>
      </c>
      <c r="W200">
        <v>36.380000000000003</v>
      </c>
      <c r="X200">
        <v>36.25</v>
      </c>
    </row>
    <row r="201" spans="1:24">
      <c r="A201" t="s">
        <v>236</v>
      </c>
      <c r="B201">
        <v>35</v>
      </c>
      <c r="C201">
        <v>6</v>
      </c>
      <c r="D201">
        <v>34.97</v>
      </c>
      <c r="E201">
        <v>34.979999999999997</v>
      </c>
      <c r="F201">
        <v>34.97</v>
      </c>
      <c r="G201">
        <v>34.979999999999997</v>
      </c>
      <c r="H201">
        <v>34.97</v>
      </c>
      <c r="I201">
        <v>34.97</v>
      </c>
      <c r="J201">
        <v>34.82</v>
      </c>
      <c r="K201">
        <v>34.979999999999997</v>
      </c>
      <c r="L201">
        <v>35</v>
      </c>
      <c r="M201">
        <v>34.97</v>
      </c>
      <c r="N201">
        <v>59.75</v>
      </c>
      <c r="O201">
        <v>34.979999999999997</v>
      </c>
      <c r="P201">
        <v>34.979999999999997</v>
      </c>
      <c r="Q201">
        <v>35</v>
      </c>
      <c r="R201">
        <v>34.979100000000003</v>
      </c>
      <c r="S201" s="7">
        <v>34.979999999999997</v>
      </c>
      <c r="T201">
        <v>34.979999999999997</v>
      </c>
      <c r="U201">
        <v>34.119999999999997</v>
      </c>
      <c r="V201">
        <v>34.979166666666671</v>
      </c>
      <c r="W201">
        <v>35.25</v>
      </c>
      <c r="X201">
        <v>34.979999999999997</v>
      </c>
    </row>
    <row r="202" spans="1:24">
      <c r="A202" t="s">
        <v>237</v>
      </c>
      <c r="B202">
        <v>34</v>
      </c>
      <c r="C202">
        <v>3</v>
      </c>
      <c r="D202">
        <v>33.54</v>
      </c>
      <c r="E202">
        <v>33.54</v>
      </c>
      <c r="F202">
        <v>33.54</v>
      </c>
      <c r="G202">
        <v>33.54</v>
      </c>
      <c r="H202">
        <v>33.54</v>
      </c>
      <c r="I202">
        <v>33.54</v>
      </c>
      <c r="J202">
        <v>32.99</v>
      </c>
      <c r="K202">
        <v>33.54</v>
      </c>
      <c r="L202">
        <v>33.5</v>
      </c>
      <c r="M202">
        <v>33.54</v>
      </c>
      <c r="N202">
        <v>57.29</v>
      </c>
      <c r="O202">
        <v>33.54</v>
      </c>
      <c r="P202">
        <v>33.54</v>
      </c>
      <c r="Q202">
        <v>34</v>
      </c>
      <c r="R202">
        <v>33.541600000000003</v>
      </c>
      <c r="S202" s="7">
        <v>33.54</v>
      </c>
      <c r="T202">
        <v>33.54</v>
      </c>
      <c r="U202">
        <v>31.5</v>
      </c>
      <c r="V202">
        <v>33.5</v>
      </c>
      <c r="W202">
        <v>34</v>
      </c>
      <c r="X202">
        <v>33.54</v>
      </c>
    </row>
    <row r="203" spans="1:24">
      <c r="A203" t="s">
        <v>238</v>
      </c>
      <c r="B203">
        <v>33</v>
      </c>
      <c r="C203">
        <v>2</v>
      </c>
      <c r="D203">
        <v>32.75</v>
      </c>
      <c r="E203">
        <v>32.75</v>
      </c>
      <c r="F203">
        <v>32.75</v>
      </c>
      <c r="G203">
        <v>32.75</v>
      </c>
      <c r="H203">
        <v>32.75</v>
      </c>
      <c r="I203">
        <v>32.75</v>
      </c>
      <c r="J203">
        <v>32.340000000000003</v>
      </c>
      <c r="K203">
        <v>32.75</v>
      </c>
      <c r="L203">
        <v>32.5</v>
      </c>
      <c r="M203">
        <v>32.75</v>
      </c>
      <c r="N203">
        <v>55.94</v>
      </c>
      <c r="O203">
        <v>32.75</v>
      </c>
      <c r="P203">
        <v>32.75</v>
      </c>
      <c r="Q203">
        <v>33</v>
      </c>
      <c r="R203">
        <v>32.75</v>
      </c>
      <c r="S203" s="7">
        <v>32.75</v>
      </c>
      <c r="T203">
        <v>32.75</v>
      </c>
      <c r="U203">
        <v>29.62</v>
      </c>
      <c r="V203">
        <v>32.625</v>
      </c>
      <c r="W203">
        <v>33.130000000000003</v>
      </c>
      <c r="X203">
        <v>32.75</v>
      </c>
    </row>
    <row r="204" spans="1:24">
      <c r="A204" t="s">
        <v>239</v>
      </c>
      <c r="B204">
        <v>32</v>
      </c>
      <c r="C204">
        <v>2</v>
      </c>
      <c r="D204">
        <v>32.119999999999997</v>
      </c>
      <c r="E204">
        <v>32.75</v>
      </c>
      <c r="F204">
        <v>32.75</v>
      </c>
      <c r="G204">
        <v>32.75</v>
      </c>
      <c r="H204">
        <v>32.75</v>
      </c>
      <c r="I204">
        <v>32.75</v>
      </c>
      <c r="J204">
        <v>32.340000000000003</v>
      </c>
      <c r="K204">
        <v>32.75</v>
      </c>
      <c r="L204">
        <v>32.5</v>
      </c>
      <c r="M204">
        <v>32.75</v>
      </c>
      <c r="N204">
        <v>55.94</v>
      </c>
      <c r="O204">
        <v>32.75</v>
      </c>
      <c r="P204">
        <v>32.75</v>
      </c>
      <c r="Q204">
        <v>32</v>
      </c>
      <c r="R204">
        <v>32.75</v>
      </c>
      <c r="S204" s="7">
        <v>32.75</v>
      </c>
      <c r="T204">
        <v>32.75</v>
      </c>
      <c r="U204">
        <v>29.62</v>
      </c>
      <c r="V204">
        <v>32.625</v>
      </c>
      <c r="W204">
        <v>33.130000000000003</v>
      </c>
      <c r="X204">
        <v>32.75</v>
      </c>
    </row>
    <row r="205" spans="1:24">
      <c r="A205" t="s">
        <v>240</v>
      </c>
      <c r="B205">
        <v>31</v>
      </c>
      <c r="C205">
        <v>1</v>
      </c>
      <c r="D205">
        <v>31.5</v>
      </c>
      <c r="E205">
        <v>31.5</v>
      </c>
      <c r="F205">
        <v>31.5</v>
      </c>
      <c r="G205">
        <v>31.5</v>
      </c>
      <c r="H205">
        <v>31.5</v>
      </c>
      <c r="I205">
        <v>31.5</v>
      </c>
      <c r="J205">
        <v>31.66</v>
      </c>
      <c r="K205">
        <v>31.5</v>
      </c>
      <c r="L205">
        <v>30.6</v>
      </c>
      <c r="M205">
        <v>31.5</v>
      </c>
      <c r="N205">
        <v>53.81</v>
      </c>
      <c r="O205">
        <v>31.5</v>
      </c>
      <c r="P205">
        <v>31.5</v>
      </c>
      <c r="Q205">
        <v>31</v>
      </c>
      <c r="R205">
        <v>31.5</v>
      </c>
      <c r="S205" s="7">
        <v>31.5</v>
      </c>
      <c r="T205">
        <v>31.5</v>
      </c>
      <c r="U205">
        <v>0</v>
      </c>
      <c r="V205">
        <v>31.0625</v>
      </c>
      <c r="W205">
        <v>32.130000000000003</v>
      </c>
      <c r="X205">
        <v>31.5</v>
      </c>
    </row>
    <row r="206" spans="1:24">
      <c r="A206" t="s">
        <v>241</v>
      </c>
      <c r="B206">
        <v>30</v>
      </c>
      <c r="C206">
        <v>0</v>
      </c>
      <c r="D206">
        <v>29.62</v>
      </c>
      <c r="E206">
        <v>29.63</v>
      </c>
      <c r="F206">
        <v>29.62</v>
      </c>
      <c r="G206">
        <v>29.63</v>
      </c>
      <c r="H206">
        <v>29.62</v>
      </c>
      <c r="I206">
        <v>29.62</v>
      </c>
      <c r="J206">
        <v>30.96</v>
      </c>
      <c r="K206">
        <v>29.63</v>
      </c>
      <c r="L206">
        <v>26.9</v>
      </c>
      <c r="M206">
        <v>29.62</v>
      </c>
      <c r="N206">
        <v>0</v>
      </c>
      <c r="O206">
        <v>29.63</v>
      </c>
      <c r="P206">
        <v>29.63</v>
      </c>
      <c r="Q206">
        <v>30</v>
      </c>
      <c r="R206">
        <v>29.625</v>
      </c>
      <c r="S206" s="7">
        <v>29.63</v>
      </c>
      <c r="T206">
        <v>29.63</v>
      </c>
      <c r="U206">
        <v>0</v>
      </c>
      <c r="V206">
        <v>29.625</v>
      </c>
      <c r="W206">
        <v>30.25</v>
      </c>
      <c r="X206">
        <v>30.5</v>
      </c>
    </row>
    <row r="207" spans="1:24">
      <c r="A207" t="s">
        <v>242</v>
      </c>
      <c r="B207">
        <v>68</v>
      </c>
      <c r="C207">
        <v>99</v>
      </c>
      <c r="D207">
        <v>69.5</v>
      </c>
      <c r="E207">
        <v>69.22</v>
      </c>
      <c r="F207">
        <v>69.5</v>
      </c>
      <c r="G207">
        <v>69.5</v>
      </c>
      <c r="H207">
        <v>70.5</v>
      </c>
      <c r="I207">
        <v>70.5</v>
      </c>
      <c r="J207">
        <v>68.42</v>
      </c>
      <c r="K207">
        <v>69.5</v>
      </c>
      <c r="L207">
        <v>69.5</v>
      </c>
      <c r="M207">
        <v>69.5</v>
      </c>
      <c r="N207">
        <v>118.72</v>
      </c>
      <c r="O207">
        <v>69.5</v>
      </c>
      <c r="P207">
        <v>69.5</v>
      </c>
      <c r="Q207">
        <v>68</v>
      </c>
      <c r="R207">
        <v>69.5</v>
      </c>
      <c r="S207" s="7">
        <v>69.22</v>
      </c>
      <c r="T207">
        <v>69.5</v>
      </c>
      <c r="U207">
        <v>69.5</v>
      </c>
      <c r="V207">
        <v>69.375</v>
      </c>
      <c r="W207">
        <v>69.88</v>
      </c>
      <c r="X207">
        <v>69.5</v>
      </c>
    </row>
    <row r="208" spans="1:24">
      <c r="A208" t="s">
        <v>243</v>
      </c>
      <c r="B208">
        <v>66</v>
      </c>
      <c r="C208">
        <v>98</v>
      </c>
      <c r="D208">
        <v>68.12</v>
      </c>
      <c r="E208">
        <v>68.08</v>
      </c>
      <c r="F208">
        <v>68.12</v>
      </c>
      <c r="G208">
        <v>68.13</v>
      </c>
      <c r="H208">
        <v>69.12</v>
      </c>
      <c r="I208">
        <v>69.12</v>
      </c>
      <c r="J208">
        <v>68.02</v>
      </c>
      <c r="K208">
        <v>68.13</v>
      </c>
      <c r="L208">
        <v>68.099999999999994</v>
      </c>
      <c r="M208">
        <v>68.12</v>
      </c>
      <c r="N208">
        <v>116.05</v>
      </c>
      <c r="O208">
        <v>68.13</v>
      </c>
      <c r="P208">
        <v>68.13</v>
      </c>
      <c r="Q208">
        <v>66</v>
      </c>
      <c r="R208">
        <v>68.125</v>
      </c>
      <c r="S208" s="7">
        <v>68.08</v>
      </c>
      <c r="T208">
        <v>68.13</v>
      </c>
      <c r="U208">
        <v>68.12</v>
      </c>
      <c r="V208">
        <v>68.0625</v>
      </c>
      <c r="W208">
        <v>68.63</v>
      </c>
      <c r="X208">
        <v>68.13</v>
      </c>
    </row>
    <row r="209" spans="1:24">
      <c r="A209" t="s">
        <v>244</v>
      </c>
      <c r="B209">
        <v>65</v>
      </c>
      <c r="C209">
        <v>96</v>
      </c>
      <c r="D209">
        <v>66.45</v>
      </c>
      <c r="E209">
        <v>66.459999999999994</v>
      </c>
      <c r="F209">
        <v>66.45</v>
      </c>
      <c r="G209">
        <v>66.459999999999994</v>
      </c>
      <c r="H209">
        <v>67.45</v>
      </c>
      <c r="I209">
        <v>67.45</v>
      </c>
      <c r="J209">
        <v>67.209999999999994</v>
      </c>
      <c r="K209">
        <v>66.459999999999994</v>
      </c>
      <c r="L209">
        <v>66.5</v>
      </c>
      <c r="M209">
        <v>66.45</v>
      </c>
      <c r="N209">
        <v>113.52</v>
      </c>
      <c r="O209">
        <v>66.459999999999994</v>
      </c>
      <c r="P209">
        <v>66.459999999999994</v>
      </c>
      <c r="Q209">
        <v>65</v>
      </c>
      <c r="R209">
        <v>66.458299999999994</v>
      </c>
      <c r="S209" s="7">
        <v>66.459999999999994</v>
      </c>
      <c r="T209">
        <v>66.459999999999994</v>
      </c>
      <c r="U209">
        <v>66.45</v>
      </c>
      <c r="V209">
        <v>66.458333333333343</v>
      </c>
      <c r="W209">
        <v>66.63</v>
      </c>
      <c r="X209">
        <v>66.459999999999994</v>
      </c>
    </row>
    <row r="210" spans="1:24">
      <c r="A210" t="s">
        <v>245</v>
      </c>
      <c r="B210">
        <v>64</v>
      </c>
      <c r="C210">
        <v>93</v>
      </c>
      <c r="D210">
        <v>64.84</v>
      </c>
      <c r="E210">
        <v>64.84</v>
      </c>
      <c r="F210">
        <v>64.84</v>
      </c>
      <c r="G210">
        <v>64.84</v>
      </c>
      <c r="H210">
        <v>65.84</v>
      </c>
      <c r="I210">
        <v>65.84</v>
      </c>
      <c r="J210">
        <v>65.97</v>
      </c>
      <c r="K210">
        <v>64.84</v>
      </c>
      <c r="L210">
        <v>64.900000000000006</v>
      </c>
      <c r="M210">
        <v>64.84</v>
      </c>
      <c r="N210">
        <v>110.77</v>
      </c>
      <c r="O210">
        <v>64.84</v>
      </c>
      <c r="P210">
        <v>64.84</v>
      </c>
      <c r="Q210">
        <v>64</v>
      </c>
      <c r="R210">
        <v>64.843699999999998</v>
      </c>
      <c r="S210" s="7">
        <v>64.84</v>
      </c>
      <c r="T210">
        <v>64.84</v>
      </c>
      <c r="U210">
        <v>64.84</v>
      </c>
      <c r="V210">
        <v>64.84375</v>
      </c>
      <c r="W210">
        <v>65</v>
      </c>
      <c r="X210">
        <v>64.84</v>
      </c>
    </row>
    <row r="211" spans="1:24">
      <c r="A211" t="s">
        <v>246</v>
      </c>
      <c r="B211">
        <v>63</v>
      </c>
      <c r="C211">
        <v>90</v>
      </c>
      <c r="D211">
        <v>63.54</v>
      </c>
      <c r="E211">
        <v>63.54</v>
      </c>
      <c r="F211">
        <v>63.54</v>
      </c>
      <c r="G211">
        <v>63.54</v>
      </c>
      <c r="H211">
        <v>64.540000000000006</v>
      </c>
      <c r="I211">
        <v>64.540000000000006</v>
      </c>
      <c r="J211">
        <v>64.72</v>
      </c>
      <c r="K211">
        <v>63.54</v>
      </c>
      <c r="L211">
        <v>63.5</v>
      </c>
      <c r="M211">
        <v>63.54</v>
      </c>
      <c r="N211">
        <v>108.54</v>
      </c>
      <c r="O211">
        <v>63.54</v>
      </c>
      <c r="P211">
        <v>63.54</v>
      </c>
      <c r="Q211">
        <v>63</v>
      </c>
      <c r="R211">
        <v>63.541600000000003</v>
      </c>
      <c r="S211" s="7">
        <v>63.54</v>
      </c>
      <c r="T211">
        <v>63.54</v>
      </c>
      <c r="U211">
        <v>63.54</v>
      </c>
      <c r="V211">
        <v>63.541666666666664</v>
      </c>
      <c r="W211">
        <v>63.63</v>
      </c>
      <c r="X211">
        <v>63.54</v>
      </c>
    </row>
    <row r="212" spans="1:24">
      <c r="A212" t="s">
        <v>247</v>
      </c>
      <c r="B212">
        <v>62</v>
      </c>
      <c r="C212">
        <v>88</v>
      </c>
      <c r="D212">
        <v>62.78</v>
      </c>
      <c r="E212">
        <v>62.78</v>
      </c>
      <c r="F212">
        <v>62.78</v>
      </c>
      <c r="G212">
        <v>62.78</v>
      </c>
      <c r="H212">
        <v>63.78</v>
      </c>
      <c r="I212">
        <v>63.78</v>
      </c>
      <c r="J212">
        <v>63.89</v>
      </c>
      <c r="K212">
        <v>62.78</v>
      </c>
      <c r="L212">
        <v>62.8</v>
      </c>
      <c r="M212">
        <v>62.78</v>
      </c>
      <c r="N212">
        <v>107.24</v>
      </c>
      <c r="O212">
        <v>62.78</v>
      </c>
      <c r="P212">
        <v>62.78</v>
      </c>
      <c r="Q212">
        <v>62</v>
      </c>
      <c r="R212">
        <v>62.781199999999998</v>
      </c>
      <c r="S212" s="7">
        <v>62.78</v>
      </c>
      <c r="T212">
        <v>62.78</v>
      </c>
      <c r="U212">
        <v>62.78</v>
      </c>
      <c r="V212">
        <v>62.78125</v>
      </c>
      <c r="W212">
        <v>62.88</v>
      </c>
      <c r="X212">
        <v>62.78</v>
      </c>
    </row>
    <row r="213" spans="1:24">
      <c r="A213" t="s">
        <v>248</v>
      </c>
      <c r="B213">
        <v>61</v>
      </c>
      <c r="C213">
        <v>85</v>
      </c>
      <c r="D213">
        <v>61.78</v>
      </c>
      <c r="E213">
        <v>61.78</v>
      </c>
      <c r="F213">
        <v>61.78</v>
      </c>
      <c r="G213">
        <v>61.78</v>
      </c>
      <c r="H213">
        <v>62.78</v>
      </c>
      <c r="I213">
        <v>62.78</v>
      </c>
      <c r="J213">
        <v>62.65</v>
      </c>
      <c r="K213">
        <v>61.78</v>
      </c>
      <c r="L213">
        <v>61.8</v>
      </c>
      <c r="M213">
        <v>61.78</v>
      </c>
      <c r="N213">
        <v>105.54</v>
      </c>
      <c r="O213">
        <v>61.78</v>
      </c>
      <c r="P213">
        <v>61.78</v>
      </c>
      <c r="Q213">
        <v>61</v>
      </c>
      <c r="R213">
        <v>61.783299999999997</v>
      </c>
      <c r="S213" s="7">
        <v>61.78</v>
      </c>
      <c r="T213">
        <v>61.78</v>
      </c>
      <c r="U213">
        <v>61.78</v>
      </c>
      <c r="V213">
        <v>61.783333333333339</v>
      </c>
      <c r="W213">
        <v>61.75</v>
      </c>
      <c r="X213">
        <v>61.78</v>
      </c>
    </row>
    <row r="214" spans="1:24">
      <c r="A214" t="s">
        <v>249</v>
      </c>
      <c r="B214">
        <v>60</v>
      </c>
      <c r="C214">
        <v>82</v>
      </c>
      <c r="D214">
        <v>60.7</v>
      </c>
      <c r="E214">
        <v>60.71</v>
      </c>
      <c r="F214">
        <v>60.7</v>
      </c>
      <c r="G214">
        <v>60.71</v>
      </c>
      <c r="H214">
        <v>61.7</v>
      </c>
      <c r="I214">
        <v>61.7</v>
      </c>
      <c r="J214">
        <v>61.42</v>
      </c>
      <c r="K214">
        <v>60.71</v>
      </c>
      <c r="L214">
        <v>60.7</v>
      </c>
      <c r="M214">
        <v>60.7</v>
      </c>
      <c r="N214">
        <v>103.7</v>
      </c>
      <c r="O214">
        <v>60.71</v>
      </c>
      <c r="P214">
        <v>60.71</v>
      </c>
      <c r="Q214">
        <v>60</v>
      </c>
      <c r="R214">
        <v>60.708300000000001</v>
      </c>
      <c r="S214" s="7">
        <v>60.71</v>
      </c>
      <c r="T214">
        <v>60.71</v>
      </c>
      <c r="U214">
        <v>60.7</v>
      </c>
      <c r="V214">
        <v>60.708333333333336</v>
      </c>
      <c r="W214">
        <v>60.88</v>
      </c>
      <c r="X214">
        <v>60.71</v>
      </c>
    </row>
    <row r="215" spans="1:24">
      <c r="A215" t="s">
        <v>250</v>
      </c>
      <c r="B215">
        <v>59</v>
      </c>
      <c r="C215">
        <v>78</v>
      </c>
      <c r="D215">
        <v>59.22</v>
      </c>
      <c r="E215">
        <v>59.23</v>
      </c>
      <c r="F215">
        <v>59.22</v>
      </c>
      <c r="G215">
        <v>59.23</v>
      </c>
      <c r="H215">
        <v>60.22</v>
      </c>
      <c r="I215">
        <v>60.22</v>
      </c>
      <c r="J215">
        <v>59.81</v>
      </c>
      <c r="K215">
        <v>59.23</v>
      </c>
      <c r="L215">
        <v>59.2</v>
      </c>
      <c r="M215">
        <v>59.22</v>
      </c>
      <c r="N215">
        <v>101.17</v>
      </c>
      <c r="O215">
        <v>59.23</v>
      </c>
      <c r="P215">
        <v>59.23</v>
      </c>
      <c r="Q215">
        <v>59</v>
      </c>
      <c r="R215">
        <v>59.229100000000003</v>
      </c>
      <c r="S215" s="7">
        <v>59.23</v>
      </c>
      <c r="T215">
        <v>59.23</v>
      </c>
      <c r="U215">
        <v>59.22</v>
      </c>
      <c r="V215">
        <v>59.229166666666657</v>
      </c>
      <c r="W215">
        <v>59.25</v>
      </c>
      <c r="X215">
        <v>59.23</v>
      </c>
    </row>
    <row r="216" spans="1:24">
      <c r="A216" t="s">
        <v>251</v>
      </c>
      <c r="B216">
        <v>58</v>
      </c>
      <c r="C216">
        <v>73</v>
      </c>
      <c r="D216">
        <v>57.41</v>
      </c>
      <c r="E216">
        <v>57.41</v>
      </c>
      <c r="F216">
        <v>57.41</v>
      </c>
      <c r="G216">
        <v>57.41</v>
      </c>
      <c r="H216">
        <v>58.41</v>
      </c>
      <c r="I216">
        <v>58.41</v>
      </c>
      <c r="J216">
        <v>57.87</v>
      </c>
      <c r="K216">
        <v>57.41</v>
      </c>
      <c r="L216">
        <v>57.4</v>
      </c>
      <c r="M216">
        <v>57.41</v>
      </c>
      <c r="N216">
        <v>98.07</v>
      </c>
      <c r="O216">
        <v>57.41</v>
      </c>
      <c r="P216">
        <v>57.41</v>
      </c>
      <c r="Q216">
        <v>58</v>
      </c>
      <c r="R216">
        <v>57.412399999999998</v>
      </c>
      <c r="S216" s="7">
        <v>57.41</v>
      </c>
      <c r="T216">
        <v>57.41</v>
      </c>
      <c r="U216">
        <v>57.1</v>
      </c>
      <c r="V216">
        <v>57.412500000000001</v>
      </c>
      <c r="W216">
        <v>57.5</v>
      </c>
      <c r="X216">
        <v>57.41</v>
      </c>
    </row>
    <row r="217" spans="1:24">
      <c r="A217" t="s">
        <v>252</v>
      </c>
      <c r="B217">
        <v>57</v>
      </c>
      <c r="C217">
        <v>70</v>
      </c>
      <c r="D217">
        <v>56.54</v>
      </c>
      <c r="E217">
        <v>56.55</v>
      </c>
      <c r="F217">
        <v>56.54</v>
      </c>
      <c r="G217">
        <v>56.55</v>
      </c>
      <c r="H217">
        <v>57.54</v>
      </c>
      <c r="I217">
        <v>57.54</v>
      </c>
      <c r="J217">
        <v>56.75</v>
      </c>
      <c r="K217">
        <v>56.55</v>
      </c>
      <c r="L217">
        <v>56.6</v>
      </c>
      <c r="M217">
        <v>56.54</v>
      </c>
      <c r="N217">
        <v>96.59</v>
      </c>
      <c r="O217">
        <v>56.55</v>
      </c>
      <c r="P217">
        <v>56.55</v>
      </c>
      <c r="Q217">
        <v>57</v>
      </c>
      <c r="R217">
        <v>56.5458</v>
      </c>
      <c r="S217" s="7">
        <v>56.55</v>
      </c>
      <c r="T217">
        <v>56.55</v>
      </c>
      <c r="U217">
        <v>56.29</v>
      </c>
      <c r="V217">
        <v>56.545833333333334</v>
      </c>
      <c r="W217">
        <v>56.63</v>
      </c>
      <c r="X217">
        <v>56.55</v>
      </c>
    </row>
    <row r="218" spans="1:24">
      <c r="A218" t="s">
        <v>253</v>
      </c>
      <c r="B218">
        <v>56</v>
      </c>
      <c r="C218">
        <v>66</v>
      </c>
      <c r="D218">
        <v>55.4</v>
      </c>
      <c r="E218">
        <v>55.4</v>
      </c>
      <c r="F218">
        <v>55.4</v>
      </c>
      <c r="G218">
        <v>55.4</v>
      </c>
      <c r="H218">
        <v>56.4</v>
      </c>
      <c r="I218">
        <v>56.4</v>
      </c>
      <c r="J218">
        <v>55.31</v>
      </c>
      <c r="K218">
        <v>55.4</v>
      </c>
      <c r="L218">
        <v>55.4</v>
      </c>
      <c r="M218">
        <v>55.4</v>
      </c>
      <c r="N218">
        <v>94.64</v>
      </c>
      <c r="O218">
        <v>55.4</v>
      </c>
      <c r="P218">
        <v>55.4</v>
      </c>
      <c r="Q218">
        <v>56</v>
      </c>
      <c r="R218">
        <v>55.4041</v>
      </c>
      <c r="S218" s="7">
        <v>55.4</v>
      </c>
      <c r="T218">
        <v>55.4</v>
      </c>
      <c r="U218">
        <v>55.05</v>
      </c>
      <c r="V218">
        <v>55.404166666666669</v>
      </c>
      <c r="W218">
        <v>55.88</v>
      </c>
      <c r="X218">
        <v>55.4</v>
      </c>
    </row>
    <row r="219" spans="1:24">
      <c r="A219" t="s">
        <v>254</v>
      </c>
      <c r="B219">
        <v>55</v>
      </c>
      <c r="C219">
        <v>63</v>
      </c>
      <c r="D219">
        <v>54.33</v>
      </c>
      <c r="E219">
        <v>54.33</v>
      </c>
      <c r="F219">
        <v>54.33</v>
      </c>
      <c r="G219">
        <v>54.33</v>
      </c>
      <c r="H219">
        <v>55.33</v>
      </c>
      <c r="I219">
        <v>55.33</v>
      </c>
      <c r="J219">
        <v>54.28</v>
      </c>
      <c r="K219">
        <v>54.33</v>
      </c>
      <c r="L219">
        <v>54.3</v>
      </c>
      <c r="M219">
        <v>54.33</v>
      </c>
      <c r="N219">
        <v>92.81</v>
      </c>
      <c r="O219">
        <v>54.33</v>
      </c>
      <c r="P219">
        <v>54.33</v>
      </c>
      <c r="Q219">
        <v>55</v>
      </c>
      <c r="R219">
        <v>54.333300000000001</v>
      </c>
      <c r="S219" s="7">
        <v>54.33</v>
      </c>
      <c r="T219">
        <v>54.33</v>
      </c>
      <c r="U219">
        <v>53.96</v>
      </c>
      <c r="V219">
        <v>54.333333333333336</v>
      </c>
      <c r="W219">
        <v>54.63</v>
      </c>
      <c r="X219">
        <v>54.33</v>
      </c>
    </row>
    <row r="220" spans="1:24">
      <c r="A220" t="s">
        <v>255</v>
      </c>
      <c r="B220">
        <v>54</v>
      </c>
      <c r="C220">
        <v>59</v>
      </c>
      <c r="D220">
        <v>52.92</v>
      </c>
      <c r="E220">
        <v>52.93</v>
      </c>
      <c r="F220">
        <v>52.92</v>
      </c>
      <c r="G220">
        <v>52.93</v>
      </c>
      <c r="H220">
        <v>53.92</v>
      </c>
      <c r="I220">
        <v>53.92</v>
      </c>
      <c r="J220">
        <v>52.95</v>
      </c>
      <c r="K220">
        <v>52.93</v>
      </c>
      <c r="L220">
        <v>52.9</v>
      </c>
      <c r="M220">
        <v>52.92</v>
      </c>
      <c r="N220">
        <v>90.41</v>
      </c>
      <c r="O220">
        <v>52.93</v>
      </c>
      <c r="P220">
        <v>52.93</v>
      </c>
      <c r="Q220">
        <v>54</v>
      </c>
      <c r="R220">
        <v>52.927</v>
      </c>
      <c r="S220" s="7">
        <v>52.93</v>
      </c>
      <c r="T220">
        <v>52.93</v>
      </c>
      <c r="U220">
        <v>52.63</v>
      </c>
      <c r="V220">
        <v>52.927083333333336</v>
      </c>
      <c r="W220">
        <v>53</v>
      </c>
      <c r="X220">
        <v>52.93</v>
      </c>
    </row>
    <row r="221" spans="1:24">
      <c r="A221" t="s">
        <v>256</v>
      </c>
      <c r="B221">
        <v>53</v>
      </c>
      <c r="C221">
        <v>55</v>
      </c>
      <c r="D221">
        <v>51.62</v>
      </c>
      <c r="E221">
        <v>51.63</v>
      </c>
      <c r="F221">
        <v>51.62</v>
      </c>
      <c r="G221">
        <v>51.63</v>
      </c>
      <c r="H221">
        <v>52.62</v>
      </c>
      <c r="I221">
        <v>52.62</v>
      </c>
      <c r="J221">
        <v>51.69</v>
      </c>
      <c r="K221">
        <v>51.63</v>
      </c>
      <c r="L221">
        <v>51.6</v>
      </c>
      <c r="M221">
        <v>51.62</v>
      </c>
      <c r="N221">
        <v>88.18</v>
      </c>
      <c r="O221">
        <v>51.63</v>
      </c>
      <c r="P221">
        <v>51.63</v>
      </c>
      <c r="Q221">
        <v>53</v>
      </c>
      <c r="R221">
        <v>51.624899999999997</v>
      </c>
      <c r="S221" s="7">
        <v>51.63</v>
      </c>
      <c r="T221">
        <v>51.63</v>
      </c>
      <c r="U221">
        <v>51.23</v>
      </c>
      <c r="V221">
        <v>51.625</v>
      </c>
      <c r="W221">
        <v>51.88</v>
      </c>
      <c r="X221">
        <v>51.63</v>
      </c>
    </row>
    <row r="222" spans="1:24">
      <c r="A222" t="s">
        <v>257</v>
      </c>
      <c r="B222">
        <v>52</v>
      </c>
      <c r="C222">
        <v>51</v>
      </c>
      <c r="D222">
        <v>50.23</v>
      </c>
      <c r="E222">
        <v>50.24</v>
      </c>
      <c r="F222">
        <v>50.23</v>
      </c>
      <c r="G222">
        <v>50.24</v>
      </c>
      <c r="H222">
        <v>51.23</v>
      </c>
      <c r="I222">
        <v>51.23</v>
      </c>
      <c r="J222">
        <v>50.48</v>
      </c>
      <c r="K222">
        <v>50.24</v>
      </c>
      <c r="L222">
        <v>50.2</v>
      </c>
      <c r="M222">
        <v>50.23</v>
      </c>
      <c r="N222">
        <v>85.81</v>
      </c>
      <c r="O222">
        <v>50.24</v>
      </c>
      <c r="P222">
        <v>50.24</v>
      </c>
      <c r="Q222">
        <v>52</v>
      </c>
      <c r="R222">
        <v>50.2395</v>
      </c>
      <c r="S222" s="7">
        <v>50.24</v>
      </c>
      <c r="T222">
        <v>50.24</v>
      </c>
      <c r="U222">
        <v>49.93</v>
      </c>
      <c r="V222">
        <v>50.239583333333336</v>
      </c>
      <c r="W222">
        <v>50.38</v>
      </c>
      <c r="X222">
        <v>50.24</v>
      </c>
    </row>
    <row r="223" spans="1:24">
      <c r="A223" t="s">
        <v>258</v>
      </c>
      <c r="B223">
        <v>51</v>
      </c>
      <c r="C223">
        <v>48</v>
      </c>
      <c r="D223">
        <v>49.32</v>
      </c>
      <c r="E223">
        <v>49.32</v>
      </c>
      <c r="F223">
        <v>49.32</v>
      </c>
      <c r="G223">
        <v>49.32</v>
      </c>
      <c r="H223">
        <v>50.22</v>
      </c>
      <c r="I223">
        <v>50.22</v>
      </c>
      <c r="J223">
        <v>49.6</v>
      </c>
      <c r="K223">
        <v>49.32</v>
      </c>
      <c r="L223">
        <v>49.3</v>
      </c>
      <c r="M223">
        <v>49.32</v>
      </c>
      <c r="N223">
        <v>84.25</v>
      </c>
      <c r="O223">
        <v>49.32</v>
      </c>
      <c r="P223">
        <v>49.32</v>
      </c>
      <c r="Q223">
        <v>51</v>
      </c>
      <c r="R223">
        <v>49.322899999999997</v>
      </c>
      <c r="S223" s="7">
        <v>49.32</v>
      </c>
      <c r="T223">
        <v>49.32</v>
      </c>
      <c r="U223">
        <v>48.96</v>
      </c>
      <c r="V223">
        <v>49.322916666666664</v>
      </c>
      <c r="W223">
        <v>49.38</v>
      </c>
      <c r="X223">
        <v>49.32</v>
      </c>
    </row>
    <row r="224" spans="1:24">
      <c r="A224" t="s">
        <v>259</v>
      </c>
      <c r="B224">
        <v>50</v>
      </c>
      <c r="C224">
        <v>46</v>
      </c>
      <c r="D224">
        <v>48.62</v>
      </c>
      <c r="E224">
        <v>48.63</v>
      </c>
      <c r="F224">
        <v>48.62</v>
      </c>
      <c r="G224">
        <v>48.63</v>
      </c>
      <c r="H224">
        <v>49.52</v>
      </c>
      <c r="I224">
        <v>49.52</v>
      </c>
      <c r="J224">
        <v>49.02</v>
      </c>
      <c r="K224">
        <v>48.63</v>
      </c>
      <c r="L224">
        <v>48.6</v>
      </c>
      <c r="M224">
        <v>48.62</v>
      </c>
      <c r="N224">
        <v>83.06</v>
      </c>
      <c r="O224">
        <v>48.63</v>
      </c>
      <c r="P224">
        <v>48.63</v>
      </c>
      <c r="Q224">
        <v>50</v>
      </c>
      <c r="R224">
        <v>48.624899999999997</v>
      </c>
      <c r="S224" s="7">
        <v>48.63</v>
      </c>
      <c r="T224">
        <v>48.63</v>
      </c>
      <c r="U224">
        <v>48.29</v>
      </c>
      <c r="V224">
        <v>48.625000000000007</v>
      </c>
      <c r="W224">
        <v>48.88</v>
      </c>
      <c r="X224">
        <v>48.63</v>
      </c>
    </row>
    <row r="225" spans="1:24">
      <c r="A225" t="s">
        <v>260</v>
      </c>
      <c r="B225">
        <v>49</v>
      </c>
      <c r="C225">
        <v>44</v>
      </c>
      <c r="D225">
        <v>47.92</v>
      </c>
      <c r="E225">
        <v>47.93</v>
      </c>
      <c r="F225">
        <v>47.92</v>
      </c>
      <c r="G225">
        <v>47.93</v>
      </c>
      <c r="H225">
        <v>48.62</v>
      </c>
      <c r="I225">
        <v>48.62</v>
      </c>
      <c r="J225">
        <v>48.45</v>
      </c>
      <c r="K225">
        <v>47.93</v>
      </c>
      <c r="L225">
        <v>47.9</v>
      </c>
      <c r="M225">
        <v>47.92</v>
      </c>
      <c r="N225">
        <v>81.87</v>
      </c>
      <c r="O225">
        <v>47.93</v>
      </c>
      <c r="P225">
        <v>47.93</v>
      </c>
      <c r="Q225">
        <v>49</v>
      </c>
      <c r="R225">
        <v>47.927</v>
      </c>
      <c r="S225" s="7">
        <v>47.93</v>
      </c>
      <c r="T225">
        <v>47.93</v>
      </c>
      <c r="U225">
        <v>47.55</v>
      </c>
      <c r="V225">
        <v>47.927083333333329</v>
      </c>
      <c r="W225">
        <v>48.13</v>
      </c>
      <c r="X225">
        <v>47.93</v>
      </c>
    </row>
    <row r="226" spans="1:24">
      <c r="A226" t="s">
        <v>261</v>
      </c>
      <c r="B226">
        <v>48</v>
      </c>
      <c r="C226">
        <v>42</v>
      </c>
      <c r="D226">
        <v>47.17</v>
      </c>
      <c r="E226">
        <v>47.18</v>
      </c>
      <c r="F226">
        <v>47.17</v>
      </c>
      <c r="G226">
        <v>47.18</v>
      </c>
      <c r="H226">
        <v>47.87</v>
      </c>
      <c r="I226">
        <v>47.87</v>
      </c>
      <c r="J226">
        <v>47.88</v>
      </c>
      <c r="K226">
        <v>47.18</v>
      </c>
      <c r="L226">
        <v>47.2</v>
      </c>
      <c r="M226">
        <v>47.17</v>
      </c>
      <c r="N226">
        <v>80.59</v>
      </c>
      <c r="O226">
        <v>47.18</v>
      </c>
      <c r="P226">
        <v>47.18</v>
      </c>
      <c r="Q226">
        <v>48</v>
      </c>
      <c r="R226">
        <v>47.179099999999998</v>
      </c>
      <c r="S226" s="7">
        <v>47.18</v>
      </c>
      <c r="T226">
        <v>47.18</v>
      </c>
      <c r="U226">
        <v>46.84</v>
      </c>
      <c r="V226">
        <v>47.179166666666667</v>
      </c>
      <c r="W226">
        <v>47.38</v>
      </c>
      <c r="X226">
        <v>47.18</v>
      </c>
    </row>
    <row r="227" spans="1:24">
      <c r="A227" t="s">
        <v>262</v>
      </c>
      <c r="B227">
        <v>47</v>
      </c>
      <c r="C227">
        <v>39</v>
      </c>
      <c r="D227">
        <v>46.16</v>
      </c>
      <c r="E227">
        <v>46.17</v>
      </c>
      <c r="F227">
        <v>46.16</v>
      </c>
      <c r="G227">
        <v>46.17</v>
      </c>
      <c r="H227">
        <v>46.65</v>
      </c>
      <c r="I227">
        <v>46.65</v>
      </c>
      <c r="J227">
        <v>47.03</v>
      </c>
      <c r="K227">
        <v>46.17</v>
      </c>
      <c r="L227">
        <v>46.2</v>
      </c>
      <c r="M227">
        <v>46.16</v>
      </c>
      <c r="N227">
        <v>78.86</v>
      </c>
      <c r="O227">
        <v>46.17</v>
      </c>
      <c r="P227">
        <v>46.17</v>
      </c>
      <c r="Q227">
        <v>47</v>
      </c>
      <c r="R227">
        <v>46.166600000000003</v>
      </c>
      <c r="S227" s="7">
        <v>46.17</v>
      </c>
      <c r="T227">
        <v>46.17</v>
      </c>
      <c r="U227">
        <v>45.83</v>
      </c>
      <c r="V227">
        <v>46.166666666666664</v>
      </c>
      <c r="W227">
        <v>46.25</v>
      </c>
      <c r="X227">
        <v>46.17</v>
      </c>
    </row>
    <row r="228" spans="1:24">
      <c r="A228" t="s">
        <v>263</v>
      </c>
      <c r="B228">
        <v>46</v>
      </c>
      <c r="C228">
        <v>36</v>
      </c>
      <c r="D228">
        <v>45.1</v>
      </c>
      <c r="E228">
        <v>45.11</v>
      </c>
      <c r="F228">
        <v>45.1</v>
      </c>
      <c r="G228">
        <v>45.11</v>
      </c>
      <c r="H228">
        <v>45.4</v>
      </c>
      <c r="I228">
        <v>45.4</v>
      </c>
      <c r="J228">
        <v>46.17</v>
      </c>
      <c r="K228">
        <v>45.11</v>
      </c>
      <c r="L228">
        <v>45.1</v>
      </c>
      <c r="M228">
        <v>45.1</v>
      </c>
      <c r="N228">
        <v>77.040000000000006</v>
      </c>
      <c r="O228">
        <v>45.11</v>
      </c>
      <c r="P228">
        <v>45.11</v>
      </c>
      <c r="Q228">
        <v>46</v>
      </c>
      <c r="R228">
        <v>45.104100000000003</v>
      </c>
      <c r="S228" s="7">
        <v>45.11</v>
      </c>
      <c r="T228">
        <v>45.1</v>
      </c>
      <c r="U228">
        <v>44.71</v>
      </c>
      <c r="V228">
        <v>45.104166666666671</v>
      </c>
      <c r="W228">
        <v>45.38</v>
      </c>
      <c r="X228">
        <v>45.11</v>
      </c>
    </row>
    <row r="229" spans="1:24">
      <c r="A229" t="s">
        <v>264</v>
      </c>
      <c r="B229">
        <v>45</v>
      </c>
      <c r="C229">
        <v>34</v>
      </c>
      <c r="D229">
        <v>44.37</v>
      </c>
      <c r="E229">
        <v>44.38</v>
      </c>
      <c r="F229">
        <v>44.37</v>
      </c>
      <c r="G229">
        <v>44.38</v>
      </c>
      <c r="H229">
        <v>44.62</v>
      </c>
      <c r="I229">
        <v>44.62</v>
      </c>
      <c r="J229">
        <v>45.58</v>
      </c>
      <c r="K229">
        <v>44.38</v>
      </c>
      <c r="L229">
        <v>44.4</v>
      </c>
      <c r="M229">
        <v>44.37</v>
      </c>
      <c r="N229">
        <v>75.8</v>
      </c>
      <c r="O229">
        <v>44.38</v>
      </c>
      <c r="P229">
        <v>44.38</v>
      </c>
      <c r="Q229">
        <v>45</v>
      </c>
      <c r="R229">
        <v>44.374899999999997</v>
      </c>
      <c r="S229" s="7">
        <v>44.38</v>
      </c>
      <c r="T229">
        <v>44.38</v>
      </c>
      <c r="U229">
        <v>44.03</v>
      </c>
      <c r="V229">
        <v>44.375000000000007</v>
      </c>
      <c r="W229">
        <v>44.38</v>
      </c>
      <c r="X229">
        <v>44.38</v>
      </c>
    </row>
    <row r="230" spans="1:24">
      <c r="A230" t="s">
        <v>265</v>
      </c>
      <c r="B230">
        <v>44</v>
      </c>
      <c r="C230">
        <v>31</v>
      </c>
      <c r="D230">
        <v>43.36</v>
      </c>
      <c r="E230">
        <v>43.37</v>
      </c>
      <c r="F230">
        <v>43.36</v>
      </c>
      <c r="G230">
        <v>43.37</v>
      </c>
      <c r="H230">
        <v>43.46</v>
      </c>
      <c r="I230">
        <v>43.46</v>
      </c>
      <c r="J230">
        <v>44.69</v>
      </c>
      <c r="K230">
        <v>43.37</v>
      </c>
      <c r="L230">
        <v>43.4</v>
      </c>
      <c r="M230">
        <v>43.36</v>
      </c>
      <c r="N230">
        <v>74.08</v>
      </c>
      <c r="O230">
        <v>43.37</v>
      </c>
      <c r="P230">
        <v>43.37</v>
      </c>
      <c r="Q230">
        <v>44</v>
      </c>
      <c r="R230">
        <v>43.366599999999998</v>
      </c>
      <c r="S230" s="7">
        <v>43.37</v>
      </c>
      <c r="T230">
        <v>43.37</v>
      </c>
      <c r="U230">
        <v>43.05</v>
      </c>
      <c r="V230">
        <v>43.366666666666674</v>
      </c>
      <c r="W230">
        <v>43.5</v>
      </c>
      <c r="X230">
        <v>43.37</v>
      </c>
    </row>
    <row r="231" spans="1:24">
      <c r="A231" t="s">
        <v>266</v>
      </c>
      <c r="B231">
        <v>43</v>
      </c>
      <c r="C231">
        <v>29</v>
      </c>
      <c r="D231">
        <v>42.76</v>
      </c>
      <c r="E231">
        <v>42.77</v>
      </c>
      <c r="F231">
        <v>42.76</v>
      </c>
      <c r="G231">
        <v>42.77</v>
      </c>
      <c r="H231">
        <v>42.76</v>
      </c>
      <c r="I231">
        <v>42.76</v>
      </c>
      <c r="J231">
        <v>44.07</v>
      </c>
      <c r="K231">
        <v>42.77</v>
      </c>
      <c r="L231">
        <v>42.8</v>
      </c>
      <c r="M231">
        <v>42.76</v>
      </c>
      <c r="N231">
        <v>73.06</v>
      </c>
      <c r="O231">
        <v>42.77</v>
      </c>
      <c r="P231">
        <v>42.77</v>
      </c>
      <c r="Q231">
        <v>43</v>
      </c>
      <c r="R231">
        <v>42.768700000000003</v>
      </c>
      <c r="S231" s="7">
        <v>42.77</v>
      </c>
      <c r="T231">
        <v>42.77</v>
      </c>
      <c r="U231">
        <v>42.2</v>
      </c>
      <c r="V231">
        <v>42.768749999999997</v>
      </c>
      <c r="W231">
        <v>42.75</v>
      </c>
      <c r="X231">
        <v>42.77</v>
      </c>
    </row>
    <row r="232" spans="1:24">
      <c r="A232" t="s">
        <v>267</v>
      </c>
      <c r="B232">
        <v>42</v>
      </c>
      <c r="C232">
        <v>27</v>
      </c>
      <c r="D232">
        <v>42.2</v>
      </c>
      <c r="E232">
        <v>42.2</v>
      </c>
      <c r="F232">
        <v>42.2</v>
      </c>
      <c r="G232">
        <v>42.2</v>
      </c>
      <c r="H232">
        <v>42.2</v>
      </c>
      <c r="I232">
        <v>42.2</v>
      </c>
      <c r="J232">
        <v>43.43</v>
      </c>
      <c r="K232">
        <v>42.2</v>
      </c>
      <c r="L232">
        <v>42.2</v>
      </c>
      <c r="M232">
        <v>42.2</v>
      </c>
      <c r="N232">
        <v>72.09</v>
      </c>
      <c r="O232">
        <v>42.2</v>
      </c>
      <c r="P232">
        <v>42.2</v>
      </c>
      <c r="Q232">
        <v>42</v>
      </c>
      <c r="R232">
        <v>42.201999999999998</v>
      </c>
      <c r="S232" s="7">
        <v>42.2</v>
      </c>
      <c r="T232">
        <v>42.2</v>
      </c>
      <c r="U232">
        <v>41.65</v>
      </c>
      <c r="V232">
        <v>42.202083333333334</v>
      </c>
      <c r="W232">
        <v>42.25</v>
      </c>
      <c r="X232">
        <v>42.2</v>
      </c>
    </row>
    <row r="233" spans="1:24">
      <c r="A233" t="s">
        <v>268</v>
      </c>
      <c r="B233">
        <v>41</v>
      </c>
      <c r="C233">
        <v>24</v>
      </c>
      <c r="D233">
        <v>41.36</v>
      </c>
      <c r="E233">
        <v>41.37</v>
      </c>
      <c r="F233">
        <v>41.36</v>
      </c>
      <c r="G233">
        <v>41.37</v>
      </c>
      <c r="H233">
        <v>41.36</v>
      </c>
      <c r="I233">
        <v>41.36</v>
      </c>
      <c r="J233">
        <v>42.42</v>
      </c>
      <c r="K233">
        <v>41.37</v>
      </c>
      <c r="L233">
        <v>41.4</v>
      </c>
      <c r="M233">
        <v>41.36</v>
      </c>
      <c r="N233">
        <v>70.66</v>
      </c>
      <c r="O233">
        <v>41.37</v>
      </c>
      <c r="P233">
        <v>41.37</v>
      </c>
      <c r="Q233">
        <v>41</v>
      </c>
      <c r="R233">
        <v>41.3645</v>
      </c>
      <c r="S233" s="7">
        <v>41.37</v>
      </c>
      <c r="T233">
        <v>41.36</v>
      </c>
      <c r="U233">
        <v>40.79</v>
      </c>
      <c r="V233">
        <v>41.364583333333336</v>
      </c>
      <c r="W233">
        <v>41.5</v>
      </c>
      <c r="X233">
        <v>41.37</v>
      </c>
    </row>
    <row r="234" spans="1:24">
      <c r="A234" t="s">
        <v>269</v>
      </c>
      <c r="B234">
        <v>40</v>
      </c>
      <c r="C234">
        <v>20</v>
      </c>
      <c r="D234">
        <v>40.159999999999997</v>
      </c>
      <c r="E234">
        <v>40.17</v>
      </c>
      <c r="F234">
        <v>40.159999999999997</v>
      </c>
      <c r="G234">
        <v>40.17</v>
      </c>
      <c r="H234">
        <v>40.159999999999997</v>
      </c>
      <c r="I234">
        <v>40.159999999999997</v>
      </c>
      <c r="J234">
        <v>40.96</v>
      </c>
      <c r="K234">
        <v>40.17</v>
      </c>
      <c r="L234">
        <v>40.200000000000003</v>
      </c>
      <c r="M234">
        <v>40.159999999999997</v>
      </c>
      <c r="N234">
        <v>68.61</v>
      </c>
      <c r="O234">
        <v>40.17</v>
      </c>
      <c r="P234">
        <v>40.17</v>
      </c>
      <c r="Q234">
        <v>40</v>
      </c>
      <c r="R234">
        <v>40.166600000000003</v>
      </c>
      <c r="S234" s="7">
        <v>40.17</v>
      </c>
      <c r="T234">
        <v>40.17</v>
      </c>
      <c r="U234">
        <v>39.53</v>
      </c>
      <c r="V234">
        <v>40.166666666666664</v>
      </c>
      <c r="W234">
        <v>40.25</v>
      </c>
      <c r="X234">
        <v>40.17</v>
      </c>
    </row>
    <row r="235" spans="1:24">
      <c r="A235" t="s">
        <v>270</v>
      </c>
      <c r="B235">
        <v>39</v>
      </c>
      <c r="C235">
        <v>17</v>
      </c>
      <c r="D235">
        <v>39.21</v>
      </c>
      <c r="E235">
        <v>39.22</v>
      </c>
      <c r="F235">
        <v>39.21</v>
      </c>
      <c r="G235">
        <v>39.22</v>
      </c>
      <c r="H235">
        <v>39.21</v>
      </c>
      <c r="I235">
        <v>39.21</v>
      </c>
      <c r="J235">
        <v>39.76</v>
      </c>
      <c r="K235">
        <v>39.22</v>
      </c>
      <c r="L235">
        <v>39.200000000000003</v>
      </c>
      <c r="M235">
        <v>39.21</v>
      </c>
      <c r="N235">
        <v>66.98</v>
      </c>
      <c r="O235">
        <v>39.22</v>
      </c>
      <c r="P235">
        <v>39.22</v>
      </c>
      <c r="Q235">
        <v>39</v>
      </c>
      <c r="R235">
        <v>39.214500000000001</v>
      </c>
      <c r="S235" s="7">
        <v>39.22</v>
      </c>
      <c r="T235">
        <v>39.21</v>
      </c>
      <c r="U235">
        <v>38.520000000000003</v>
      </c>
      <c r="V235">
        <v>39.214583333333337</v>
      </c>
      <c r="W235">
        <v>39.25</v>
      </c>
      <c r="X235">
        <v>39.22</v>
      </c>
    </row>
    <row r="236" spans="1:24">
      <c r="A236" t="s">
        <v>271</v>
      </c>
      <c r="B236">
        <v>38</v>
      </c>
      <c r="C236">
        <v>15</v>
      </c>
      <c r="D236">
        <v>38.520000000000003</v>
      </c>
      <c r="E236">
        <v>38.53</v>
      </c>
      <c r="F236">
        <v>38.520000000000003</v>
      </c>
      <c r="G236">
        <v>38.53</v>
      </c>
      <c r="H236">
        <v>38.520000000000003</v>
      </c>
      <c r="I236">
        <v>38.520000000000003</v>
      </c>
      <c r="J236">
        <v>38.89</v>
      </c>
      <c r="K236">
        <v>38.53</v>
      </c>
      <c r="L236">
        <v>38.5</v>
      </c>
      <c r="M236">
        <v>38.520000000000003</v>
      </c>
      <c r="N236">
        <v>65.81</v>
      </c>
      <c r="O236">
        <v>38.53</v>
      </c>
      <c r="P236">
        <v>38.53</v>
      </c>
      <c r="Q236">
        <v>38</v>
      </c>
      <c r="R236">
        <v>38.5291</v>
      </c>
      <c r="S236" s="7">
        <v>38.53</v>
      </c>
      <c r="T236">
        <v>38.53</v>
      </c>
      <c r="U236">
        <v>37.81</v>
      </c>
      <c r="V236">
        <v>38.529166666666669</v>
      </c>
      <c r="W236">
        <v>38.630000000000003</v>
      </c>
      <c r="X236">
        <v>38.53</v>
      </c>
    </row>
    <row r="237" spans="1:24">
      <c r="A237" t="s">
        <v>272</v>
      </c>
      <c r="B237">
        <v>37</v>
      </c>
      <c r="C237">
        <v>13</v>
      </c>
      <c r="D237">
        <v>37.81</v>
      </c>
      <c r="E237">
        <v>37.81</v>
      </c>
      <c r="F237">
        <v>37.81</v>
      </c>
      <c r="G237">
        <v>37.81</v>
      </c>
      <c r="H237">
        <v>37.81</v>
      </c>
      <c r="I237">
        <v>37.81</v>
      </c>
      <c r="J237">
        <v>37.97</v>
      </c>
      <c r="K237">
        <v>37.81</v>
      </c>
      <c r="L237">
        <v>37.799999999999997</v>
      </c>
      <c r="M237">
        <v>37.81</v>
      </c>
      <c r="N237">
        <v>64.59</v>
      </c>
      <c r="O237">
        <v>37.81</v>
      </c>
      <c r="P237">
        <v>37.81</v>
      </c>
      <c r="Q237">
        <v>37</v>
      </c>
      <c r="R237">
        <v>37.812399999999997</v>
      </c>
      <c r="S237" s="7">
        <v>37.81</v>
      </c>
      <c r="T237">
        <v>37.81</v>
      </c>
      <c r="U237">
        <v>37.06</v>
      </c>
      <c r="V237">
        <v>37.8125</v>
      </c>
      <c r="W237">
        <v>38</v>
      </c>
      <c r="X237">
        <v>37.81</v>
      </c>
    </row>
    <row r="238" spans="1:24">
      <c r="A238" t="s">
        <v>273</v>
      </c>
      <c r="B238">
        <v>36</v>
      </c>
      <c r="C238">
        <v>11</v>
      </c>
      <c r="D238">
        <v>37.06</v>
      </c>
      <c r="E238">
        <v>37.06</v>
      </c>
      <c r="F238">
        <v>37.06</v>
      </c>
      <c r="G238">
        <v>37.06</v>
      </c>
      <c r="H238">
        <v>37.06</v>
      </c>
      <c r="I238">
        <v>37.06</v>
      </c>
      <c r="J238">
        <v>36.99</v>
      </c>
      <c r="K238">
        <v>37.06</v>
      </c>
      <c r="L238">
        <v>37.1</v>
      </c>
      <c r="M238">
        <v>37.06</v>
      </c>
      <c r="N238">
        <v>63.31</v>
      </c>
      <c r="O238">
        <v>37.06</v>
      </c>
      <c r="P238">
        <v>37.06</v>
      </c>
      <c r="Q238">
        <v>36</v>
      </c>
      <c r="R238">
        <v>37.062399999999997</v>
      </c>
      <c r="S238" s="7">
        <v>37.06</v>
      </c>
      <c r="T238">
        <v>37.06</v>
      </c>
      <c r="U238">
        <v>36.25</v>
      </c>
      <c r="V238">
        <v>37.0625</v>
      </c>
      <c r="W238">
        <v>37.25</v>
      </c>
      <c r="X238">
        <v>37.06</v>
      </c>
    </row>
    <row r="239" spans="1:24">
      <c r="A239" t="s">
        <v>274</v>
      </c>
      <c r="B239">
        <v>35</v>
      </c>
      <c r="C239">
        <v>9</v>
      </c>
      <c r="D239">
        <v>36.25</v>
      </c>
      <c r="E239">
        <v>36.25</v>
      </c>
      <c r="F239">
        <v>36.25</v>
      </c>
      <c r="G239">
        <v>36.25</v>
      </c>
      <c r="H239">
        <v>36.24</v>
      </c>
      <c r="I239">
        <v>36.24</v>
      </c>
      <c r="J239">
        <v>36.479999999999997</v>
      </c>
      <c r="K239">
        <v>36.25</v>
      </c>
      <c r="L239">
        <v>36.299999999999997</v>
      </c>
      <c r="M239">
        <v>36.25</v>
      </c>
      <c r="N239">
        <v>61.92</v>
      </c>
      <c r="O239">
        <v>36.25</v>
      </c>
      <c r="P239">
        <v>36.25</v>
      </c>
      <c r="Q239">
        <v>35</v>
      </c>
      <c r="R239">
        <v>36.249899999999997</v>
      </c>
      <c r="S239" s="7">
        <v>36.25</v>
      </c>
      <c r="T239">
        <v>36.25</v>
      </c>
      <c r="U239">
        <v>35.39</v>
      </c>
      <c r="V239">
        <v>36.25</v>
      </c>
      <c r="W239">
        <v>36.380000000000003</v>
      </c>
      <c r="X239">
        <v>36.25</v>
      </c>
    </row>
    <row r="240" spans="1:24">
      <c r="A240" t="s">
        <v>275</v>
      </c>
      <c r="B240">
        <v>34</v>
      </c>
      <c r="C240">
        <v>6</v>
      </c>
      <c r="D240">
        <v>34.97</v>
      </c>
      <c r="E240">
        <v>34.979999999999997</v>
      </c>
      <c r="F240">
        <v>34.97</v>
      </c>
      <c r="G240">
        <v>34.979999999999997</v>
      </c>
      <c r="H240">
        <v>34.97</v>
      </c>
      <c r="I240">
        <v>34.97</v>
      </c>
      <c r="J240">
        <v>34.82</v>
      </c>
      <c r="K240">
        <v>34.979999999999997</v>
      </c>
      <c r="L240">
        <v>35</v>
      </c>
      <c r="M240">
        <v>34.97</v>
      </c>
      <c r="N240">
        <v>59.75</v>
      </c>
      <c r="O240">
        <v>34.979999999999997</v>
      </c>
      <c r="P240">
        <v>34.979999999999997</v>
      </c>
      <c r="Q240">
        <v>34</v>
      </c>
      <c r="R240">
        <v>34.979100000000003</v>
      </c>
      <c r="S240" s="7">
        <v>34.979999999999997</v>
      </c>
      <c r="T240">
        <v>34.979999999999997</v>
      </c>
      <c r="U240">
        <v>34.119999999999997</v>
      </c>
      <c r="V240">
        <v>34.979166666666671</v>
      </c>
      <c r="W240">
        <v>35.25</v>
      </c>
      <c r="X240">
        <v>34.979999999999997</v>
      </c>
    </row>
    <row r="241" spans="1:24">
      <c r="A241" t="s">
        <v>276</v>
      </c>
      <c r="B241">
        <v>33</v>
      </c>
      <c r="C241">
        <v>4</v>
      </c>
      <c r="D241">
        <v>34.119999999999997</v>
      </c>
      <c r="E241">
        <v>34.130000000000003</v>
      </c>
      <c r="F241">
        <v>34.119999999999997</v>
      </c>
      <c r="G241">
        <v>34.130000000000003</v>
      </c>
      <c r="H241">
        <v>34.119999999999997</v>
      </c>
      <c r="I241">
        <v>34.119999999999997</v>
      </c>
      <c r="J241">
        <v>33.619999999999997</v>
      </c>
      <c r="K241">
        <v>34.130000000000003</v>
      </c>
      <c r="L241">
        <v>34.1</v>
      </c>
      <c r="M241">
        <v>34.119999999999997</v>
      </c>
      <c r="N241">
        <v>58.29</v>
      </c>
      <c r="O241">
        <v>34.130000000000003</v>
      </c>
      <c r="P241">
        <v>34.130000000000003</v>
      </c>
      <c r="Q241">
        <v>33</v>
      </c>
      <c r="R241">
        <v>34.124899999999997</v>
      </c>
      <c r="S241" s="7">
        <v>34.130000000000003</v>
      </c>
      <c r="T241">
        <v>34.130000000000003</v>
      </c>
      <c r="U241">
        <v>32.75</v>
      </c>
      <c r="V241">
        <v>34.104166666666664</v>
      </c>
      <c r="W241">
        <v>34.380000000000003</v>
      </c>
      <c r="X241">
        <v>34.130000000000003</v>
      </c>
    </row>
    <row r="242" spans="1:24">
      <c r="A242" t="s">
        <v>277</v>
      </c>
      <c r="B242">
        <v>32</v>
      </c>
      <c r="C242">
        <v>3</v>
      </c>
      <c r="D242">
        <v>33.54</v>
      </c>
      <c r="E242">
        <v>33.54</v>
      </c>
      <c r="F242">
        <v>33.54</v>
      </c>
      <c r="G242">
        <v>33.54</v>
      </c>
      <c r="H242">
        <v>33.54</v>
      </c>
      <c r="I242">
        <v>33.54</v>
      </c>
      <c r="J242">
        <v>32.99</v>
      </c>
      <c r="K242">
        <v>33.54</v>
      </c>
      <c r="L242">
        <v>33.5</v>
      </c>
      <c r="M242">
        <v>33.54</v>
      </c>
      <c r="N242">
        <v>57.29</v>
      </c>
      <c r="O242">
        <v>33.54</v>
      </c>
      <c r="P242">
        <v>33.54</v>
      </c>
      <c r="Q242">
        <v>32</v>
      </c>
      <c r="R242">
        <v>33.541600000000003</v>
      </c>
      <c r="S242" s="7">
        <v>33.54</v>
      </c>
      <c r="T242">
        <v>33.54</v>
      </c>
      <c r="U242">
        <v>31.5</v>
      </c>
      <c r="V242">
        <v>33.5</v>
      </c>
      <c r="W242">
        <v>34</v>
      </c>
      <c r="X242">
        <v>33.54</v>
      </c>
    </row>
    <row r="243" spans="1:24">
      <c r="A243" t="s">
        <v>278</v>
      </c>
      <c r="B243">
        <v>31</v>
      </c>
      <c r="C243">
        <v>2</v>
      </c>
      <c r="D243">
        <v>32.75</v>
      </c>
      <c r="E243">
        <v>32.75</v>
      </c>
      <c r="F243">
        <v>32.75</v>
      </c>
      <c r="G243">
        <v>32.75</v>
      </c>
      <c r="H243">
        <v>32.75</v>
      </c>
      <c r="I243">
        <v>32.75</v>
      </c>
      <c r="J243">
        <v>32.340000000000003</v>
      </c>
      <c r="K243">
        <v>32.75</v>
      </c>
      <c r="L243">
        <v>32.5</v>
      </c>
      <c r="M243">
        <v>32.75</v>
      </c>
      <c r="N243">
        <v>55.94</v>
      </c>
      <c r="O243">
        <v>32.75</v>
      </c>
      <c r="P243">
        <v>32.75</v>
      </c>
      <c r="Q243">
        <v>31</v>
      </c>
      <c r="R243">
        <v>32.75</v>
      </c>
      <c r="S243" s="7">
        <v>32.75</v>
      </c>
      <c r="T243">
        <v>32.75</v>
      </c>
      <c r="U243">
        <v>29.62</v>
      </c>
      <c r="V243">
        <v>32.625</v>
      </c>
      <c r="W243">
        <v>33.130000000000003</v>
      </c>
      <c r="X243">
        <v>32.75</v>
      </c>
    </row>
    <row r="244" spans="1:24">
      <c r="A244" t="s">
        <v>279</v>
      </c>
      <c r="B244">
        <v>30</v>
      </c>
      <c r="C244">
        <v>1</v>
      </c>
      <c r="D244">
        <v>31.5</v>
      </c>
      <c r="E244">
        <v>31.5</v>
      </c>
      <c r="F244">
        <v>31.5</v>
      </c>
      <c r="G244">
        <v>31.5</v>
      </c>
      <c r="H244">
        <v>31.5</v>
      </c>
      <c r="I244">
        <v>31.5</v>
      </c>
      <c r="J244">
        <v>31.66</v>
      </c>
      <c r="K244">
        <v>31.5</v>
      </c>
      <c r="L244">
        <v>30.6</v>
      </c>
      <c r="M244">
        <v>31.5</v>
      </c>
      <c r="N244">
        <v>53.81</v>
      </c>
      <c r="O244">
        <v>31.5</v>
      </c>
      <c r="P244">
        <v>31.5</v>
      </c>
      <c r="Q244">
        <v>30</v>
      </c>
      <c r="R244">
        <v>31.5</v>
      </c>
      <c r="S244" s="7">
        <v>31.5</v>
      </c>
      <c r="T244">
        <v>31.5</v>
      </c>
      <c r="U244">
        <v>0</v>
      </c>
      <c r="V244">
        <v>31.0625</v>
      </c>
      <c r="W244">
        <v>32.130000000000003</v>
      </c>
      <c r="X244">
        <v>31.5</v>
      </c>
    </row>
    <row r="245" spans="1:24">
      <c r="A245" t="s">
        <v>280</v>
      </c>
      <c r="B245">
        <v>29</v>
      </c>
      <c r="C245">
        <v>1</v>
      </c>
      <c r="D245">
        <v>30.56</v>
      </c>
      <c r="E245">
        <v>31.5</v>
      </c>
      <c r="F245">
        <v>31.5</v>
      </c>
      <c r="G245">
        <v>31.5</v>
      </c>
      <c r="H245">
        <v>31.5</v>
      </c>
      <c r="I245">
        <v>31.5</v>
      </c>
      <c r="J245">
        <v>31.66</v>
      </c>
      <c r="K245">
        <v>31.5</v>
      </c>
      <c r="L245">
        <v>30.6</v>
      </c>
      <c r="M245">
        <v>31.5</v>
      </c>
      <c r="N245">
        <v>53.81</v>
      </c>
      <c r="O245">
        <v>31.5</v>
      </c>
      <c r="P245">
        <v>31.5</v>
      </c>
      <c r="Q245">
        <v>29</v>
      </c>
      <c r="R245">
        <v>31.5</v>
      </c>
      <c r="S245" s="7">
        <v>31.5</v>
      </c>
      <c r="T245">
        <v>31.5</v>
      </c>
      <c r="U245">
        <v>0</v>
      </c>
      <c r="V245">
        <v>31.0625</v>
      </c>
      <c r="W245">
        <v>32.130000000000003</v>
      </c>
      <c r="X245">
        <v>31.5</v>
      </c>
    </row>
    <row r="246" spans="1:24">
      <c r="A246" t="s">
        <v>281</v>
      </c>
      <c r="B246">
        <v>28</v>
      </c>
      <c r="C246">
        <v>0</v>
      </c>
      <c r="D246">
        <v>29.62</v>
      </c>
      <c r="E246">
        <v>29.63</v>
      </c>
      <c r="F246">
        <v>29.62</v>
      </c>
      <c r="G246">
        <v>29.63</v>
      </c>
      <c r="H246">
        <v>29.62</v>
      </c>
      <c r="I246">
        <v>29.62</v>
      </c>
      <c r="J246">
        <v>30.96</v>
      </c>
      <c r="K246">
        <v>29.63</v>
      </c>
      <c r="L246">
        <v>26.9</v>
      </c>
      <c r="M246">
        <v>29.62</v>
      </c>
      <c r="N246">
        <v>0</v>
      </c>
      <c r="O246">
        <v>29.63</v>
      </c>
      <c r="P246">
        <v>29.63</v>
      </c>
      <c r="Q246">
        <v>28</v>
      </c>
      <c r="R246">
        <v>29.625</v>
      </c>
      <c r="S246" s="7">
        <v>29.63</v>
      </c>
      <c r="T246">
        <v>29.63</v>
      </c>
      <c r="U246">
        <v>0</v>
      </c>
      <c r="V246">
        <v>29.625</v>
      </c>
      <c r="W246">
        <v>30.25</v>
      </c>
      <c r="X246">
        <v>30.5</v>
      </c>
    </row>
    <row r="247" spans="1:24">
      <c r="A247" t="s">
        <v>282</v>
      </c>
      <c r="B247">
        <v>73</v>
      </c>
      <c r="C247">
        <v>100</v>
      </c>
      <c r="D247">
        <v>70.25</v>
      </c>
      <c r="E247">
        <v>70.25</v>
      </c>
      <c r="F247">
        <v>70.25</v>
      </c>
      <c r="G247">
        <v>70.25</v>
      </c>
      <c r="H247">
        <v>71.25</v>
      </c>
      <c r="I247">
        <v>71.25</v>
      </c>
      <c r="J247">
        <v>68.819999999999993</v>
      </c>
      <c r="K247">
        <v>71.09</v>
      </c>
      <c r="L247">
        <v>70.3</v>
      </c>
      <c r="M247">
        <v>70.25</v>
      </c>
      <c r="N247">
        <v>120</v>
      </c>
      <c r="O247">
        <v>70.25</v>
      </c>
      <c r="P247">
        <v>70.75</v>
      </c>
      <c r="Q247">
        <v>73</v>
      </c>
      <c r="R247">
        <v>70.25</v>
      </c>
      <c r="S247" s="7">
        <v>70.25</v>
      </c>
      <c r="T247">
        <v>70.25</v>
      </c>
      <c r="U247">
        <v>70.25</v>
      </c>
      <c r="V247">
        <v>70.6875</v>
      </c>
      <c r="W247">
        <v>70.25</v>
      </c>
      <c r="X247">
        <v>70.25</v>
      </c>
    </row>
    <row r="248" spans="1:24">
      <c r="A248" t="s">
        <v>283</v>
      </c>
      <c r="B248">
        <v>72</v>
      </c>
      <c r="C248">
        <v>100</v>
      </c>
      <c r="D248">
        <v>69.87</v>
      </c>
      <c r="E248">
        <v>70.25</v>
      </c>
      <c r="F248">
        <v>70.25</v>
      </c>
      <c r="G248">
        <v>70.25</v>
      </c>
      <c r="H248">
        <v>71.25</v>
      </c>
      <c r="I248">
        <v>71.25</v>
      </c>
      <c r="J248">
        <v>68.819999999999993</v>
      </c>
      <c r="K248">
        <v>71.09</v>
      </c>
      <c r="L248">
        <v>70.3</v>
      </c>
      <c r="M248">
        <v>70.25</v>
      </c>
      <c r="N248">
        <v>120</v>
      </c>
      <c r="O248">
        <v>70.25</v>
      </c>
      <c r="P248">
        <v>70.75</v>
      </c>
      <c r="Q248">
        <v>72</v>
      </c>
      <c r="R248">
        <v>70.25</v>
      </c>
      <c r="S248" s="7">
        <v>70.25</v>
      </c>
      <c r="T248">
        <v>70.25</v>
      </c>
      <c r="U248">
        <v>70.25</v>
      </c>
      <c r="V248">
        <v>70.6875</v>
      </c>
      <c r="W248">
        <v>70.25</v>
      </c>
      <c r="X248">
        <v>70.25</v>
      </c>
    </row>
    <row r="249" spans="1:24">
      <c r="A249" t="s">
        <v>284</v>
      </c>
      <c r="B249">
        <v>71</v>
      </c>
      <c r="C249">
        <v>99</v>
      </c>
      <c r="D249">
        <v>69.5</v>
      </c>
      <c r="E249">
        <v>69.22</v>
      </c>
      <c r="F249">
        <v>69.5</v>
      </c>
      <c r="G249">
        <v>69.5</v>
      </c>
      <c r="H249">
        <v>70.5</v>
      </c>
      <c r="I249">
        <v>70.5</v>
      </c>
      <c r="J249">
        <v>68.42</v>
      </c>
      <c r="K249">
        <v>69.5</v>
      </c>
      <c r="L249">
        <v>69.5</v>
      </c>
      <c r="M249">
        <v>69.5</v>
      </c>
      <c r="N249">
        <v>118.72</v>
      </c>
      <c r="O249">
        <v>69.5</v>
      </c>
      <c r="P249">
        <v>69.5</v>
      </c>
      <c r="Q249">
        <v>71</v>
      </c>
      <c r="R249">
        <v>69.5</v>
      </c>
      <c r="S249" s="7">
        <v>69.22</v>
      </c>
      <c r="T249">
        <v>69.5</v>
      </c>
      <c r="U249">
        <v>69.5</v>
      </c>
      <c r="V249">
        <v>69.375</v>
      </c>
      <c r="W249">
        <v>69.88</v>
      </c>
      <c r="X249">
        <v>69.5</v>
      </c>
    </row>
    <row r="250" spans="1:24">
      <c r="A250" t="s">
        <v>285</v>
      </c>
      <c r="B250">
        <v>70</v>
      </c>
      <c r="C250">
        <v>99</v>
      </c>
      <c r="D250">
        <v>69.040000000000006</v>
      </c>
      <c r="E250">
        <v>69.22</v>
      </c>
      <c r="F250">
        <v>69.5</v>
      </c>
      <c r="G250">
        <v>69.5</v>
      </c>
      <c r="H250">
        <v>70.5</v>
      </c>
      <c r="I250">
        <v>70.5</v>
      </c>
      <c r="J250">
        <v>68.42</v>
      </c>
      <c r="K250">
        <v>69.5</v>
      </c>
      <c r="L250">
        <v>69.5</v>
      </c>
      <c r="M250">
        <v>69.5</v>
      </c>
      <c r="N250">
        <v>118.72</v>
      </c>
      <c r="O250">
        <v>69.5</v>
      </c>
      <c r="P250">
        <v>69.5</v>
      </c>
      <c r="Q250">
        <v>70</v>
      </c>
      <c r="R250">
        <v>69.5</v>
      </c>
      <c r="S250" s="7">
        <v>69.22</v>
      </c>
      <c r="T250">
        <v>69.5</v>
      </c>
      <c r="U250">
        <v>69.5</v>
      </c>
      <c r="V250">
        <v>69.375</v>
      </c>
      <c r="W250">
        <v>69.88</v>
      </c>
      <c r="X250">
        <v>69.5</v>
      </c>
    </row>
    <row r="251" spans="1:24">
      <c r="A251" t="s">
        <v>286</v>
      </c>
      <c r="B251">
        <v>69</v>
      </c>
      <c r="C251">
        <v>99</v>
      </c>
      <c r="D251">
        <v>68.58</v>
      </c>
      <c r="E251">
        <v>69.22</v>
      </c>
      <c r="F251">
        <v>69.5</v>
      </c>
      <c r="G251">
        <v>69.5</v>
      </c>
      <c r="H251">
        <v>70.5</v>
      </c>
      <c r="I251">
        <v>70.5</v>
      </c>
      <c r="J251">
        <v>68.42</v>
      </c>
      <c r="K251">
        <v>69.5</v>
      </c>
      <c r="L251">
        <v>69.5</v>
      </c>
      <c r="M251">
        <v>69.5</v>
      </c>
      <c r="N251">
        <v>118.72</v>
      </c>
      <c r="O251">
        <v>69.5</v>
      </c>
      <c r="P251">
        <v>69.5</v>
      </c>
      <c r="Q251">
        <v>69</v>
      </c>
      <c r="R251">
        <v>69.5</v>
      </c>
      <c r="S251" s="7">
        <v>69.22</v>
      </c>
      <c r="T251">
        <v>69.5</v>
      </c>
      <c r="U251">
        <v>69.5</v>
      </c>
      <c r="V251">
        <v>69.375</v>
      </c>
      <c r="W251">
        <v>69.88</v>
      </c>
      <c r="X251">
        <v>69.5</v>
      </c>
    </row>
    <row r="252" spans="1:24">
      <c r="A252" t="s">
        <v>287</v>
      </c>
      <c r="B252">
        <v>68</v>
      </c>
      <c r="C252">
        <v>98</v>
      </c>
      <c r="D252">
        <v>68.12</v>
      </c>
      <c r="E252">
        <v>68.08</v>
      </c>
      <c r="F252">
        <v>68.12</v>
      </c>
      <c r="G252">
        <v>68.13</v>
      </c>
      <c r="H252">
        <v>69.12</v>
      </c>
      <c r="I252">
        <v>69.12</v>
      </c>
      <c r="J252">
        <v>68.02</v>
      </c>
      <c r="K252">
        <v>68.13</v>
      </c>
      <c r="L252">
        <v>68.099999999999994</v>
      </c>
      <c r="M252">
        <v>68.12</v>
      </c>
      <c r="N252">
        <v>116.05</v>
      </c>
      <c r="O252">
        <v>68.13</v>
      </c>
      <c r="P252">
        <v>68.13</v>
      </c>
      <c r="Q252">
        <v>68</v>
      </c>
      <c r="R252">
        <v>68.125</v>
      </c>
      <c r="S252" s="7">
        <v>68.08</v>
      </c>
      <c r="T252">
        <v>68.13</v>
      </c>
      <c r="U252">
        <v>68.12</v>
      </c>
      <c r="V252">
        <v>68.0625</v>
      </c>
      <c r="W252">
        <v>68.63</v>
      </c>
      <c r="X252">
        <v>68.13</v>
      </c>
    </row>
    <row r="253" spans="1:24">
      <c r="A253" t="s">
        <v>288</v>
      </c>
      <c r="B253">
        <v>67</v>
      </c>
      <c r="C253">
        <v>97</v>
      </c>
      <c r="D253">
        <v>67.180000000000007</v>
      </c>
      <c r="E253">
        <v>67.19</v>
      </c>
      <c r="F253">
        <v>67.180000000000007</v>
      </c>
      <c r="G253">
        <v>67.19</v>
      </c>
      <c r="H253">
        <v>68.180000000000007</v>
      </c>
      <c r="I253">
        <v>68.180000000000007</v>
      </c>
      <c r="J253">
        <v>67.61</v>
      </c>
      <c r="K253">
        <v>67.19</v>
      </c>
      <c r="L253">
        <v>67.099999999999994</v>
      </c>
      <c r="M253">
        <v>67.180000000000007</v>
      </c>
      <c r="N253">
        <v>114.77</v>
      </c>
      <c r="O253">
        <v>67.19</v>
      </c>
      <c r="P253">
        <v>67.19</v>
      </c>
      <c r="Q253">
        <v>67</v>
      </c>
      <c r="R253">
        <v>67.1875</v>
      </c>
      <c r="S253" s="7">
        <v>67.19</v>
      </c>
      <c r="T253">
        <v>67.19</v>
      </c>
      <c r="U253">
        <v>67.180000000000007</v>
      </c>
      <c r="V253">
        <v>67.15625</v>
      </c>
      <c r="W253">
        <v>67.5</v>
      </c>
      <c r="X253">
        <v>67.19</v>
      </c>
    </row>
    <row r="254" spans="1:24">
      <c r="A254" t="s">
        <v>289</v>
      </c>
      <c r="B254">
        <v>66</v>
      </c>
      <c r="C254">
        <v>95</v>
      </c>
      <c r="D254">
        <v>65.95</v>
      </c>
      <c r="E254">
        <v>65.959999999999994</v>
      </c>
      <c r="F254">
        <v>65.95</v>
      </c>
      <c r="G254">
        <v>65.959999999999994</v>
      </c>
      <c r="H254">
        <v>66.95</v>
      </c>
      <c r="I254">
        <v>66.95</v>
      </c>
      <c r="J254">
        <v>66.8</v>
      </c>
      <c r="K254">
        <v>65.959999999999994</v>
      </c>
      <c r="L254">
        <v>66</v>
      </c>
      <c r="M254">
        <v>65.95</v>
      </c>
      <c r="N254">
        <v>112.67</v>
      </c>
      <c r="O254">
        <v>65.959999999999994</v>
      </c>
      <c r="P254">
        <v>65.959999999999994</v>
      </c>
      <c r="Q254">
        <v>66</v>
      </c>
      <c r="R254">
        <v>65.958299999999994</v>
      </c>
      <c r="S254" s="7">
        <v>65.959999999999994</v>
      </c>
      <c r="T254">
        <v>65.959999999999994</v>
      </c>
      <c r="U254">
        <v>65.95</v>
      </c>
      <c r="V254">
        <v>65.958333333333329</v>
      </c>
      <c r="W254">
        <v>66.13</v>
      </c>
      <c r="X254">
        <v>65.959999999999994</v>
      </c>
    </row>
    <row r="255" spans="1:24">
      <c r="A255" t="s">
        <v>290</v>
      </c>
      <c r="B255">
        <v>65</v>
      </c>
      <c r="C255">
        <v>94</v>
      </c>
      <c r="D255">
        <v>65.33</v>
      </c>
      <c r="E255">
        <v>65.33</v>
      </c>
      <c r="F255">
        <v>65.33</v>
      </c>
      <c r="G255">
        <v>65.33</v>
      </c>
      <c r="H255">
        <v>66.33</v>
      </c>
      <c r="I255">
        <v>66.33</v>
      </c>
      <c r="J255">
        <v>66.38</v>
      </c>
      <c r="K255">
        <v>65.33</v>
      </c>
      <c r="L255">
        <v>65.3</v>
      </c>
      <c r="M255">
        <v>65.33</v>
      </c>
      <c r="N255">
        <v>111.6</v>
      </c>
      <c r="O255">
        <v>65.33</v>
      </c>
      <c r="P255">
        <v>65.33</v>
      </c>
      <c r="Q255">
        <v>65</v>
      </c>
      <c r="R255">
        <v>65.333299999999994</v>
      </c>
      <c r="S255" s="7">
        <v>65.33</v>
      </c>
      <c r="T255">
        <v>65.33</v>
      </c>
      <c r="U255">
        <v>65.33</v>
      </c>
      <c r="V255">
        <v>65.333333333333329</v>
      </c>
      <c r="W255">
        <v>65.88</v>
      </c>
      <c r="X255">
        <v>65.33</v>
      </c>
    </row>
    <row r="256" spans="1:24">
      <c r="A256" t="s">
        <v>291</v>
      </c>
      <c r="B256">
        <v>64</v>
      </c>
      <c r="C256">
        <v>92</v>
      </c>
      <c r="D256">
        <v>64.39</v>
      </c>
      <c r="E256">
        <v>64.400000000000006</v>
      </c>
      <c r="F256">
        <v>64.39</v>
      </c>
      <c r="G256">
        <v>64.400000000000006</v>
      </c>
      <c r="H256">
        <v>65.39</v>
      </c>
      <c r="I256">
        <v>65.39</v>
      </c>
      <c r="J256">
        <v>65.56</v>
      </c>
      <c r="K256">
        <v>64.400000000000006</v>
      </c>
      <c r="L256">
        <v>64.400000000000006</v>
      </c>
      <c r="M256">
        <v>64.39</v>
      </c>
      <c r="N256">
        <v>110</v>
      </c>
      <c r="O256">
        <v>64.400000000000006</v>
      </c>
      <c r="P256">
        <v>64.400000000000006</v>
      </c>
      <c r="Q256">
        <v>64</v>
      </c>
      <c r="R256">
        <v>64.395799999999994</v>
      </c>
      <c r="S256" s="7">
        <v>64.400000000000006</v>
      </c>
      <c r="T256">
        <v>64.400000000000006</v>
      </c>
      <c r="U256">
        <v>64.39</v>
      </c>
      <c r="V256">
        <v>64.395833333333329</v>
      </c>
      <c r="W256">
        <v>64.63</v>
      </c>
      <c r="X256">
        <v>64.400000000000006</v>
      </c>
    </row>
    <row r="257" spans="1:24">
      <c r="A257" t="s">
        <v>292</v>
      </c>
      <c r="B257">
        <v>63</v>
      </c>
      <c r="C257">
        <v>90</v>
      </c>
      <c r="D257">
        <v>63.54</v>
      </c>
      <c r="E257">
        <v>63.54</v>
      </c>
      <c r="F257">
        <v>63.54</v>
      </c>
      <c r="G257">
        <v>63.54</v>
      </c>
      <c r="H257">
        <v>64.540000000000006</v>
      </c>
      <c r="I257">
        <v>64.540000000000006</v>
      </c>
      <c r="J257">
        <v>64.72</v>
      </c>
      <c r="K257">
        <v>63.54</v>
      </c>
      <c r="L257">
        <v>63.5</v>
      </c>
      <c r="M257">
        <v>63.54</v>
      </c>
      <c r="N257">
        <v>108.54</v>
      </c>
      <c r="O257">
        <v>63.54</v>
      </c>
      <c r="P257">
        <v>63.54</v>
      </c>
      <c r="Q257">
        <v>63</v>
      </c>
      <c r="R257">
        <v>63.541600000000003</v>
      </c>
      <c r="S257" s="7">
        <v>63.54</v>
      </c>
      <c r="T257">
        <v>63.54</v>
      </c>
      <c r="U257">
        <v>63.54</v>
      </c>
      <c r="V257">
        <v>63.541666666666664</v>
      </c>
      <c r="W257">
        <v>63.63</v>
      </c>
      <c r="X257">
        <v>63.54</v>
      </c>
    </row>
    <row r="258" spans="1:24">
      <c r="A258" t="s">
        <v>293</v>
      </c>
      <c r="B258">
        <v>62</v>
      </c>
      <c r="C258">
        <v>86</v>
      </c>
      <c r="D258">
        <v>62.11</v>
      </c>
      <c r="E258">
        <v>62.11</v>
      </c>
      <c r="F258">
        <v>62.11</v>
      </c>
      <c r="G258">
        <v>62.11</v>
      </c>
      <c r="H258">
        <v>63.11</v>
      </c>
      <c r="I258">
        <v>63.11</v>
      </c>
      <c r="J258">
        <v>63.06</v>
      </c>
      <c r="K258">
        <v>62.11</v>
      </c>
      <c r="L258">
        <v>62.1</v>
      </c>
      <c r="M258">
        <v>62.11</v>
      </c>
      <c r="N258">
        <v>106.1</v>
      </c>
      <c r="O258">
        <v>62.11</v>
      </c>
      <c r="P258">
        <v>62.11</v>
      </c>
      <c r="Q258">
        <v>62</v>
      </c>
      <c r="R258">
        <v>62.110399999999998</v>
      </c>
      <c r="S258" s="7">
        <v>62.11</v>
      </c>
      <c r="T258">
        <v>62.11</v>
      </c>
      <c r="U258">
        <v>62.11</v>
      </c>
      <c r="V258">
        <v>62.110416666666666</v>
      </c>
      <c r="W258">
        <v>62.13</v>
      </c>
      <c r="X258">
        <v>62.11</v>
      </c>
    </row>
    <row r="259" spans="1:24">
      <c r="A259" t="s">
        <v>294</v>
      </c>
      <c r="B259">
        <v>61</v>
      </c>
      <c r="C259">
        <v>82</v>
      </c>
      <c r="D259">
        <v>60.7</v>
      </c>
      <c r="E259">
        <v>60.71</v>
      </c>
      <c r="F259">
        <v>60.7</v>
      </c>
      <c r="G259">
        <v>60.71</v>
      </c>
      <c r="H259">
        <v>61.7</v>
      </c>
      <c r="I259">
        <v>61.7</v>
      </c>
      <c r="J259">
        <v>61.42</v>
      </c>
      <c r="K259">
        <v>60.71</v>
      </c>
      <c r="L259">
        <v>60.7</v>
      </c>
      <c r="M259">
        <v>60.7</v>
      </c>
      <c r="N259">
        <v>103.7</v>
      </c>
      <c r="O259">
        <v>60.71</v>
      </c>
      <c r="P259">
        <v>60.71</v>
      </c>
      <c r="Q259">
        <v>61</v>
      </c>
      <c r="R259">
        <v>60.708300000000001</v>
      </c>
      <c r="S259" s="7">
        <v>60.71</v>
      </c>
      <c r="T259">
        <v>60.71</v>
      </c>
      <c r="U259">
        <v>60.7</v>
      </c>
      <c r="V259">
        <v>60.708333333333336</v>
      </c>
      <c r="W259">
        <v>60.88</v>
      </c>
      <c r="X259">
        <v>60.71</v>
      </c>
    </row>
    <row r="260" spans="1:24">
      <c r="A260" t="s">
        <v>295</v>
      </c>
      <c r="B260">
        <v>60</v>
      </c>
      <c r="C260">
        <v>80</v>
      </c>
      <c r="D260">
        <v>59.93</v>
      </c>
      <c r="E260">
        <v>59.94</v>
      </c>
      <c r="F260">
        <v>59.93</v>
      </c>
      <c r="G260">
        <v>59.94</v>
      </c>
      <c r="H260">
        <v>60.93</v>
      </c>
      <c r="I260">
        <v>60.93</v>
      </c>
      <c r="J260">
        <v>60.61</v>
      </c>
      <c r="K260">
        <v>59.94</v>
      </c>
      <c r="L260">
        <v>59.9</v>
      </c>
      <c r="M260">
        <v>59.93</v>
      </c>
      <c r="N260">
        <v>102.38</v>
      </c>
      <c r="O260">
        <v>59.94</v>
      </c>
      <c r="P260">
        <v>59.94</v>
      </c>
      <c r="Q260">
        <v>60</v>
      </c>
      <c r="R260">
        <v>59.9375</v>
      </c>
      <c r="S260" s="7">
        <v>59.94</v>
      </c>
      <c r="T260">
        <v>59.94</v>
      </c>
      <c r="U260">
        <v>59.93</v>
      </c>
      <c r="V260">
        <v>59.9375</v>
      </c>
      <c r="W260">
        <v>60</v>
      </c>
      <c r="X260">
        <v>59.94</v>
      </c>
    </row>
    <row r="261" spans="1:24">
      <c r="A261" t="s">
        <v>296</v>
      </c>
      <c r="B261">
        <v>59</v>
      </c>
      <c r="C261">
        <v>77</v>
      </c>
      <c r="D261">
        <v>58.89</v>
      </c>
      <c r="E261">
        <v>58.89</v>
      </c>
      <c r="F261">
        <v>58.89</v>
      </c>
      <c r="G261">
        <v>58.89</v>
      </c>
      <c r="H261">
        <v>59.89</v>
      </c>
      <c r="I261">
        <v>59.89</v>
      </c>
      <c r="J261">
        <v>59.42</v>
      </c>
      <c r="K261">
        <v>58.89</v>
      </c>
      <c r="L261">
        <v>58.9</v>
      </c>
      <c r="M261">
        <v>58.89</v>
      </c>
      <c r="N261">
        <v>100.6</v>
      </c>
      <c r="O261">
        <v>58.89</v>
      </c>
      <c r="P261">
        <v>58.89</v>
      </c>
      <c r="Q261">
        <v>59</v>
      </c>
      <c r="R261">
        <v>58.891599999999997</v>
      </c>
      <c r="S261" s="7">
        <v>58.89</v>
      </c>
      <c r="T261">
        <v>58.89</v>
      </c>
      <c r="U261">
        <v>58.89</v>
      </c>
      <c r="V261">
        <v>58.891666666666673</v>
      </c>
      <c r="W261">
        <v>59</v>
      </c>
      <c r="X261">
        <v>58.89</v>
      </c>
    </row>
    <row r="262" spans="1:24">
      <c r="A262" t="s">
        <v>297</v>
      </c>
      <c r="B262">
        <v>58</v>
      </c>
      <c r="C262">
        <v>74</v>
      </c>
      <c r="D262">
        <v>57.72</v>
      </c>
      <c r="E262">
        <v>57.72</v>
      </c>
      <c r="F262">
        <v>57.72</v>
      </c>
      <c r="G262">
        <v>57.72</v>
      </c>
      <c r="H262">
        <v>58.72</v>
      </c>
      <c r="I262">
        <v>58.72</v>
      </c>
      <c r="J262">
        <v>58.25</v>
      </c>
      <c r="K262">
        <v>57.72</v>
      </c>
      <c r="L262">
        <v>57.7</v>
      </c>
      <c r="M262">
        <v>57.72</v>
      </c>
      <c r="N262">
        <v>98.6</v>
      </c>
      <c r="O262">
        <v>57.72</v>
      </c>
      <c r="P262">
        <v>57.72</v>
      </c>
      <c r="Q262">
        <v>58</v>
      </c>
      <c r="R262">
        <v>57.722900000000003</v>
      </c>
      <c r="S262" s="7">
        <v>57.72</v>
      </c>
      <c r="T262">
        <v>57.72</v>
      </c>
      <c r="U262">
        <v>57.41</v>
      </c>
      <c r="V262">
        <v>57.72291666666667</v>
      </c>
      <c r="W262">
        <v>58</v>
      </c>
      <c r="X262">
        <v>57.72</v>
      </c>
    </row>
    <row r="263" spans="1:24">
      <c r="A263" t="s">
        <v>298</v>
      </c>
      <c r="B263">
        <v>57</v>
      </c>
      <c r="C263">
        <v>71</v>
      </c>
      <c r="D263">
        <v>56.82</v>
      </c>
      <c r="E263">
        <v>56.82</v>
      </c>
      <c r="F263">
        <v>56.82</v>
      </c>
      <c r="G263">
        <v>56.82</v>
      </c>
      <c r="H263">
        <v>57.82</v>
      </c>
      <c r="I263">
        <v>57.82</v>
      </c>
      <c r="J263">
        <v>57.12</v>
      </c>
      <c r="K263">
        <v>56.82</v>
      </c>
      <c r="L263">
        <v>56.8</v>
      </c>
      <c r="M263">
        <v>56.82</v>
      </c>
      <c r="N263">
        <v>97.06</v>
      </c>
      <c r="O263">
        <v>56.82</v>
      </c>
      <c r="P263">
        <v>56.82</v>
      </c>
      <c r="Q263">
        <v>57</v>
      </c>
      <c r="R263">
        <v>56.820799999999998</v>
      </c>
      <c r="S263" s="7">
        <v>56.82</v>
      </c>
      <c r="T263">
        <v>56.82</v>
      </c>
      <c r="U263">
        <v>56.54</v>
      </c>
      <c r="V263">
        <v>56.820833333333333</v>
      </c>
      <c r="W263">
        <v>56.88</v>
      </c>
      <c r="X263">
        <v>56.82</v>
      </c>
    </row>
    <row r="264" spans="1:24">
      <c r="A264" t="s">
        <v>299</v>
      </c>
      <c r="B264">
        <v>56</v>
      </c>
      <c r="C264">
        <v>68</v>
      </c>
      <c r="D264">
        <v>56.03</v>
      </c>
      <c r="E264">
        <v>56.04</v>
      </c>
      <c r="F264">
        <v>56.03</v>
      </c>
      <c r="G264">
        <v>56.04</v>
      </c>
      <c r="H264">
        <v>57.03</v>
      </c>
      <c r="I264">
        <v>57.03</v>
      </c>
      <c r="J264">
        <v>56.02</v>
      </c>
      <c r="K264">
        <v>56.04</v>
      </c>
      <c r="L264">
        <v>56</v>
      </c>
      <c r="M264">
        <v>56.03</v>
      </c>
      <c r="N264">
        <v>95.72</v>
      </c>
      <c r="O264">
        <v>56.04</v>
      </c>
      <c r="P264">
        <v>56.04</v>
      </c>
      <c r="Q264">
        <v>56</v>
      </c>
      <c r="R264">
        <v>56.037500000000001</v>
      </c>
      <c r="S264" s="7">
        <v>56.04</v>
      </c>
      <c r="T264">
        <v>56.04</v>
      </c>
      <c r="U264">
        <v>55.77</v>
      </c>
      <c r="V264">
        <v>56.037500000000001</v>
      </c>
      <c r="W264">
        <v>56.25</v>
      </c>
      <c r="X264">
        <v>56.04</v>
      </c>
    </row>
    <row r="265" spans="1:24">
      <c r="A265" t="s">
        <v>300</v>
      </c>
      <c r="B265">
        <v>55</v>
      </c>
      <c r="C265">
        <v>65</v>
      </c>
      <c r="D265">
        <v>55.05</v>
      </c>
      <c r="E265">
        <v>55.06</v>
      </c>
      <c r="F265">
        <v>55.05</v>
      </c>
      <c r="G265">
        <v>55.06</v>
      </c>
      <c r="H265">
        <v>56.05</v>
      </c>
      <c r="I265">
        <v>56.05</v>
      </c>
      <c r="J265">
        <v>54.96</v>
      </c>
      <c r="K265">
        <v>55.06</v>
      </c>
      <c r="L265">
        <v>55.1</v>
      </c>
      <c r="M265">
        <v>55.05</v>
      </c>
      <c r="N265">
        <v>94.04</v>
      </c>
      <c r="O265">
        <v>55.06</v>
      </c>
      <c r="P265">
        <v>55.06</v>
      </c>
      <c r="Q265">
        <v>55</v>
      </c>
      <c r="R265">
        <v>55.056199999999997</v>
      </c>
      <c r="S265" s="7">
        <v>55.06</v>
      </c>
      <c r="T265">
        <v>55.06</v>
      </c>
      <c r="U265">
        <v>54.7</v>
      </c>
      <c r="V265">
        <v>55.056249999999999</v>
      </c>
      <c r="W265">
        <v>55.38</v>
      </c>
      <c r="X265">
        <v>55.06</v>
      </c>
    </row>
    <row r="266" spans="1:24">
      <c r="A266" t="s">
        <v>301</v>
      </c>
      <c r="B266">
        <v>54</v>
      </c>
      <c r="C266">
        <v>62</v>
      </c>
      <c r="D266">
        <v>53.96</v>
      </c>
      <c r="E266">
        <v>53.97</v>
      </c>
      <c r="F266">
        <v>53.96</v>
      </c>
      <c r="G266">
        <v>53.97</v>
      </c>
      <c r="H266">
        <v>54.96</v>
      </c>
      <c r="I266">
        <v>54.96</v>
      </c>
      <c r="J266">
        <v>53.94</v>
      </c>
      <c r="K266">
        <v>53.97</v>
      </c>
      <c r="L266">
        <v>54</v>
      </c>
      <c r="M266">
        <v>53.96</v>
      </c>
      <c r="N266">
        <v>92.19</v>
      </c>
      <c r="O266">
        <v>53.97</v>
      </c>
      <c r="P266">
        <v>53.97</v>
      </c>
      <c r="Q266">
        <v>54</v>
      </c>
      <c r="R266">
        <v>53.968699999999998</v>
      </c>
      <c r="S266" s="7">
        <v>53.97</v>
      </c>
      <c r="T266">
        <v>53.97</v>
      </c>
      <c r="U266">
        <v>53.63</v>
      </c>
      <c r="V266">
        <v>53.968749999999993</v>
      </c>
      <c r="W266">
        <v>54.13</v>
      </c>
      <c r="X266">
        <v>53.97</v>
      </c>
    </row>
    <row r="267" spans="1:24">
      <c r="A267" t="s">
        <v>302</v>
      </c>
      <c r="B267">
        <v>53</v>
      </c>
      <c r="C267">
        <v>59</v>
      </c>
      <c r="D267">
        <v>52.92</v>
      </c>
      <c r="E267">
        <v>52.93</v>
      </c>
      <c r="F267">
        <v>52.92</v>
      </c>
      <c r="G267">
        <v>52.93</v>
      </c>
      <c r="H267">
        <v>53.92</v>
      </c>
      <c r="I267">
        <v>53.92</v>
      </c>
      <c r="J267">
        <v>52.95</v>
      </c>
      <c r="K267">
        <v>52.93</v>
      </c>
      <c r="L267">
        <v>52.9</v>
      </c>
      <c r="M267">
        <v>52.92</v>
      </c>
      <c r="N267">
        <v>90.41</v>
      </c>
      <c r="O267">
        <v>52.93</v>
      </c>
      <c r="P267">
        <v>52.93</v>
      </c>
      <c r="Q267">
        <v>53</v>
      </c>
      <c r="R267">
        <v>52.927</v>
      </c>
      <c r="S267" s="7">
        <v>52.93</v>
      </c>
      <c r="T267">
        <v>52.93</v>
      </c>
      <c r="U267">
        <v>52.63</v>
      </c>
      <c r="V267">
        <v>52.927083333333336</v>
      </c>
      <c r="W267">
        <v>53</v>
      </c>
      <c r="X267">
        <v>52.93</v>
      </c>
    </row>
    <row r="268" spans="1:24">
      <c r="A268" t="s">
        <v>303</v>
      </c>
      <c r="B268">
        <v>52</v>
      </c>
      <c r="C268">
        <v>55</v>
      </c>
      <c r="D268">
        <v>51.62</v>
      </c>
      <c r="E268">
        <v>51.63</v>
      </c>
      <c r="F268">
        <v>51.62</v>
      </c>
      <c r="G268">
        <v>51.63</v>
      </c>
      <c r="H268">
        <v>52.62</v>
      </c>
      <c r="I268">
        <v>52.62</v>
      </c>
      <c r="J268">
        <v>51.69</v>
      </c>
      <c r="K268">
        <v>51.63</v>
      </c>
      <c r="L268">
        <v>51.6</v>
      </c>
      <c r="M268">
        <v>51.62</v>
      </c>
      <c r="N268">
        <v>88.18</v>
      </c>
      <c r="O268">
        <v>51.63</v>
      </c>
      <c r="P268">
        <v>51.63</v>
      </c>
      <c r="Q268">
        <v>52</v>
      </c>
      <c r="R268">
        <v>51.624899999999997</v>
      </c>
      <c r="S268" s="7">
        <v>51.63</v>
      </c>
      <c r="T268">
        <v>51.63</v>
      </c>
      <c r="U268">
        <v>51.23</v>
      </c>
      <c r="V268">
        <v>51.625</v>
      </c>
      <c r="W268">
        <v>51.88</v>
      </c>
      <c r="X268">
        <v>51.63</v>
      </c>
    </row>
    <row r="269" spans="1:24">
      <c r="A269" t="s">
        <v>304</v>
      </c>
      <c r="B269">
        <v>51</v>
      </c>
      <c r="C269">
        <v>52</v>
      </c>
      <c r="D269">
        <v>50.57</v>
      </c>
      <c r="E269">
        <v>50.57</v>
      </c>
      <c r="F269">
        <v>50.57</v>
      </c>
      <c r="G269">
        <v>50.57</v>
      </c>
      <c r="H269">
        <v>51.57</v>
      </c>
      <c r="I269">
        <v>51.57</v>
      </c>
      <c r="J269">
        <v>50.78</v>
      </c>
      <c r="K269">
        <v>50.57</v>
      </c>
      <c r="L269">
        <v>50.6</v>
      </c>
      <c r="M269">
        <v>50.57</v>
      </c>
      <c r="N269">
        <v>86.39</v>
      </c>
      <c r="O269">
        <v>50.57</v>
      </c>
      <c r="P269">
        <v>50.57</v>
      </c>
      <c r="Q269">
        <v>51</v>
      </c>
      <c r="R269">
        <v>50.572899999999997</v>
      </c>
      <c r="S269" s="7">
        <v>50.57</v>
      </c>
      <c r="T269">
        <v>50.57</v>
      </c>
      <c r="U269">
        <v>50.23</v>
      </c>
      <c r="V269">
        <v>50.572916666666664</v>
      </c>
      <c r="W269">
        <v>50.75</v>
      </c>
      <c r="X269">
        <v>50.57</v>
      </c>
    </row>
    <row r="270" spans="1:24">
      <c r="A270" t="s">
        <v>305</v>
      </c>
      <c r="B270">
        <v>50</v>
      </c>
      <c r="C270">
        <v>49</v>
      </c>
      <c r="D270">
        <v>49.63</v>
      </c>
      <c r="E270">
        <v>49.64</v>
      </c>
      <c r="F270">
        <v>49.63</v>
      </c>
      <c r="G270">
        <v>49.64</v>
      </c>
      <c r="H270">
        <v>50.53</v>
      </c>
      <c r="I270">
        <v>50.53</v>
      </c>
      <c r="J270">
        <v>49.89</v>
      </c>
      <c r="K270">
        <v>49.64</v>
      </c>
      <c r="L270">
        <v>49.6</v>
      </c>
      <c r="M270">
        <v>49.63</v>
      </c>
      <c r="N270">
        <v>84.78</v>
      </c>
      <c r="O270">
        <v>49.64</v>
      </c>
      <c r="P270">
        <v>49.64</v>
      </c>
      <c r="Q270">
        <v>50</v>
      </c>
      <c r="R270">
        <v>49.635399999999997</v>
      </c>
      <c r="S270" s="7">
        <v>49.64</v>
      </c>
      <c r="T270">
        <v>49.64</v>
      </c>
      <c r="U270">
        <v>49.32</v>
      </c>
      <c r="V270">
        <v>49.635416666666664</v>
      </c>
      <c r="W270">
        <v>49.88</v>
      </c>
      <c r="X270">
        <v>49.64</v>
      </c>
    </row>
    <row r="271" spans="1:24">
      <c r="A271" t="s">
        <v>306</v>
      </c>
      <c r="B271">
        <v>49</v>
      </c>
      <c r="C271">
        <v>47</v>
      </c>
      <c r="D271">
        <v>48.96</v>
      </c>
      <c r="E271">
        <v>48.97</v>
      </c>
      <c r="F271">
        <v>48.96</v>
      </c>
      <c r="G271">
        <v>48.97</v>
      </c>
      <c r="H271">
        <v>49.86</v>
      </c>
      <c r="I271">
        <v>49.86</v>
      </c>
      <c r="J271">
        <v>49.31</v>
      </c>
      <c r="K271">
        <v>48.97</v>
      </c>
      <c r="L271">
        <v>49</v>
      </c>
      <c r="M271">
        <v>48.96</v>
      </c>
      <c r="N271">
        <v>83.65</v>
      </c>
      <c r="O271">
        <v>48.97</v>
      </c>
      <c r="P271">
        <v>48.97</v>
      </c>
      <c r="Q271">
        <v>49</v>
      </c>
      <c r="R271">
        <v>48.968699999999998</v>
      </c>
      <c r="S271" s="7">
        <v>48.97</v>
      </c>
      <c r="T271">
        <v>48.97</v>
      </c>
      <c r="U271">
        <v>48.62</v>
      </c>
      <c r="V271">
        <v>48.96875</v>
      </c>
      <c r="W271">
        <v>49.25</v>
      </c>
      <c r="X271">
        <v>48.97</v>
      </c>
    </row>
    <row r="272" spans="1:24">
      <c r="A272" t="s">
        <v>307</v>
      </c>
      <c r="B272">
        <v>48</v>
      </c>
      <c r="C272">
        <v>44</v>
      </c>
      <c r="D272">
        <v>47.92</v>
      </c>
      <c r="E272">
        <v>47.93</v>
      </c>
      <c r="F272">
        <v>47.92</v>
      </c>
      <c r="G272">
        <v>47.93</v>
      </c>
      <c r="H272">
        <v>48.62</v>
      </c>
      <c r="I272">
        <v>48.62</v>
      </c>
      <c r="J272">
        <v>48.45</v>
      </c>
      <c r="K272">
        <v>47.93</v>
      </c>
      <c r="L272">
        <v>47.9</v>
      </c>
      <c r="M272">
        <v>47.92</v>
      </c>
      <c r="N272">
        <v>81.87</v>
      </c>
      <c r="O272">
        <v>47.93</v>
      </c>
      <c r="P272">
        <v>47.93</v>
      </c>
      <c r="Q272">
        <v>48</v>
      </c>
      <c r="R272">
        <v>47.927</v>
      </c>
      <c r="S272" s="7">
        <v>47.93</v>
      </c>
      <c r="T272">
        <v>47.93</v>
      </c>
      <c r="U272">
        <v>47.55</v>
      </c>
      <c r="V272">
        <v>47.927083333333329</v>
      </c>
      <c r="W272">
        <v>48.13</v>
      </c>
      <c r="X272">
        <v>47.93</v>
      </c>
    </row>
    <row r="273" spans="1:24">
      <c r="A273" t="s">
        <v>308</v>
      </c>
      <c r="B273">
        <v>47</v>
      </c>
      <c r="C273">
        <v>42</v>
      </c>
      <c r="D273">
        <v>47.17</v>
      </c>
      <c r="E273">
        <v>47.18</v>
      </c>
      <c r="F273">
        <v>47.17</v>
      </c>
      <c r="G273">
        <v>47.18</v>
      </c>
      <c r="H273">
        <v>47.87</v>
      </c>
      <c r="I273">
        <v>47.87</v>
      </c>
      <c r="J273">
        <v>47.88</v>
      </c>
      <c r="K273">
        <v>47.18</v>
      </c>
      <c r="L273">
        <v>47.2</v>
      </c>
      <c r="M273">
        <v>47.17</v>
      </c>
      <c r="N273">
        <v>80.59</v>
      </c>
      <c r="O273">
        <v>47.18</v>
      </c>
      <c r="P273">
        <v>47.18</v>
      </c>
      <c r="Q273">
        <v>47</v>
      </c>
      <c r="R273">
        <v>47.179099999999998</v>
      </c>
      <c r="S273" s="7">
        <v>47.18</v>
      </c>
      <c r="T273">
        <v>47.18</v>
      </c>
      <c r="U273">
        <v>46.84</v>
      </c>
      <c r="V273">
        <v>47.179166666666667</v>
      </c>
      <c r="W273">
        <v>47.38</v>
      </c>
      <c r="X273">
        <v>47.18</v>
      </c>
    </row>
    <row r="274" spans="1:24">
      <c r="A274" t="s">
        <v>309</v>
      </c>
      <c r="B274">
        <v>46</v>
      </c>
      <c r="C274">
        <v>39</v>
      </c>
      <c r="D274">
        <v>46.16</v>
      </c>
      <c r="E274">
        <v>46.17</v>
      </c>
      <c r="F274">
        <v>46.16</v>
      </c>
      <c r="G274">
        <v>46.17</v>
      </c>
      <c r="H274">
        <v>46.65</v>
      </c>
      <c r="I274">
        <v>46.65</v>
      </c>
      <c r="J274">
        <v>47.03</v>
      </c>
      <c r="K274">
        <v>46.17</v>
      </c>
      <c r="L274">
        <v>46.2</v>
      </c>
      <c r="M274">
        <v>46.16</v>
      </c>
      <c r="N274">
        <v>78.86</v>
      </c>
      <c r="O274">
        <v>46.17</v>
      </c>
      <c r="P274">
        <v>46.17</v>
      </c>
      <c r="Q274">
        <v>46</v>
      </c>
      <c r="R274">
        <v>46.166600000000003</v>
      </c>
      <c r="S274" s="7">
        <v>46.17</v>
      </c>
      <c r="T274">
        <v>46.17</v>
      </c>
      <c r="U274">
        <v>45.83</v>
      </c>
      <c r="V274">
        <v>46.166666666666664</v>
      </c>
      <c r="W274">
        <v>46.25</v>
      </c>
      <c r="X274">
        <v>46.17</v>
      </c>
    </row>
    <row r="275" spans="1:24">
      <c r="A275" t="s">
        <v>310</v>
      </c>
      <c r="B275">
        <v>45</v>
      </c>
      <c r="C275">
        <v>37</v>
      </c>
      <c r="D275">
        <v>45.47</v>
      </c>
      <c r="E275">
        <v>45.48</v>
      </c>
      <c r="F275">
        <v>45.47</v>
      </c>
      <c r="G275">
        <v>45.48</v>
      </c>
      <c r="H275">
        <v>45.77</v>
      </c>
      <c r="I275">
        <v>45.77</v>
      </c>
      <c r="J275">
        <v>46.46</v>
      </c>
      <c r="K275">
        <v>45.48</v>
      </c>
      <c r="L275">
        <v>45.5</v>
      </c>
      <c r="M275">
        <v>45.47</v>
      </c>
      <c r="N275">
        <v>77.680000000000007</v>
      </c>
      <c r="O275">
        <v>45.48</v>
      </c>
      <c r="P275">
        <v>45.48</v>
      </c>
      <c r="Q275">
        <v>45</v>
      </c>
      <c r="R275">
        <v>45.479100000000003</v>
      </c>
      <c r="S275" s="7">
        <v>45.48</v>
      </c>
      <c r="T275">
        <v>45.48</v>
      </c>
      <c r="U275">
        <v>45.1</v>
      </c>
      <c r="V275">
        <v>45.479166666666664</v>
      </c>
      <c r="W275">
        <v>45.63</v>
      </c>
      <c r="X275">
        <v>45.48</v>
      </c>
    </row>
    <row r="276" spans="1:24">
      <c r="A276" t="s">
        <v>311</v>
      </c>
      <c r="B276">
        <v>44</v>
      </c>
      <c r="C276">
        <v>34</v>
      </c>
      <c r="D276">
        <v>44.37</v>
      </c>
      <c r="E276">
        <v>44.38</v>
      </c>
      <c r="F276">
        <v>44.37</v>
      </c>
      <c r="G276">
        <v>44.38</v>
      </c>
      <c r="H276">
        <v>44.62</v>
      </c>
      <c r="I276">
        <v>44.62</v>
      </c>
      <c r="J276">
        <v>45.58</v>
      </c>
      <c r="K276">
        <v>44.38</v>
      </c>
      <c r="L276">
        <v>44.4</v>
      </c>
      <c r="M276">
        <v>44.37</v>
      </c>
      <c r="N276">
        <v>75.8</v>
      </c>
      <c r="O276">
        <v>44.38</v>
      </c>
      <c r="P276">
        <v>44.38</v>
      </c>
      <c r="Q276">
        <v>44</v>
      </c>
      <c r="R276">
        <v>44.374899999999997</v>
      </c>
      <c r="S276" s="7">
        <v>44.38</v>
      </c>
      <c r="T276">
        <v>44.38</v>
      </c>
      <c r="U276">
        <v>44.03</v>
      </c>
      <c r="V276">
        <v>44.375000000000007</v>
      </c>
      <c r="W276">
        <v>44.38</v>
      </c>
      <c r="X276">
        <v>44.38</v>
      </c>
    </row>
    <row r="277" spans="1:24">
      <c r="A277" t="s">
        <v>312</v>
      </c>
      <c r="B277">
        <v>43</v>
      </c>
      <c r="C277">
        <v>32</v>
      </c>
      <c r="D277">
        <v>43.67</v>
      </c>
      <c r="E277">
        <v>43.68</v>
      </c>
      <c r="F277">
        <v>43.67</v>
      </c>
      <c r="G277">
        <v>43.68</v>
      </c>
      <c r="H277">
        <v>43.77</v>
      </c>
      <c r="I277">
        <v>43.77</v>
      </c>
      <c r="J277">
        <v>44.99</v>
      </c>
      <c r="K277">
        <v>43.68</v>
      </c>
      <c r="L277">
        <v>43.7</v>
      </c>
      <c r="M277">
        <v>43.67</v>
      </c>
      <c r="N277">
        <v>74.61</v>
      </c>
      <c r="O277">
        <v>43.68</v>
      </c>
      <c r="P277">
        <v>43.68</v>
      </c>
      <c r="Q277">
        <v>43</v>
      </c>
      <c r="R277">
        <v>43.677</v>
      </c>
      <c r="S277" s="7">
        <v>43.68</v>
      </c>
      <c r="T277">
        <v>43.68</v>
      </c>
      <c r="U277">
        <v>43.36</v>
      </c>
      <c r="V277">
        <v>43.677083333333329</v>
      </c>
      <c r="W277">
        <v>43.63</v>
      </c>
      <c r="X277">
        <v>43.68</v>
      </c>
    </row>
    <row r="278" spans="1:24">
      <c r="A278" t="s">
        <v>313</v>
      </c>
      <c r="B278">
        <v>42</v>
      </c>
      <c r="C278">
        <v>27</v>
      </c>
      <c r="D278">
        <v>42.2</v>
      </c>
      <c r="E278">
        <v>42.2</v>
      </c>
      <c r="F278">
        <v>42.2</v>
      </c>
      <c r="G278">
        <v>42.2</v>
      </c>
      <c r="H278">
        <v>42.2</v>
      </c>
      <c r="I278">
        <v>42.2</v>
      </c>
      <c r="J278">
        <v>43.43</v>
      </c>
      <c r="K278">
        <v>42.2</v>
      </c>
      <c r="L278">
        <v>42.2</v>
      </c>
      <c r="M278">
        <v>42.2</v>
      </c>
      <c r="N278">
        <v>72.09</v>
      </c>
      <c r="O278">
        <v>42.2</v>
      </c>
      <c r="P278">
        <v>42.2</v>
      </c>
      <c r="Q278">
        <v>42</v>
      </c>
      <c r="R278">
        <v>42.201999999999998</v>
      </c>
      <c r="S278" s="7">
        <v>42.2</v>
      </c>
      <c r="T278">
        <v>42.2</v>
      </c>
      <c r="U278">
        <v>41.65</v>
      </c>
      <c r="V278">
        <v>42.202083333333334</v>
      </c>
      <c r="W278">
        <v>42.25</v>
      </c>
      <c r="X278">
        <v>42.2</v>
      </c>
    </row>
    <row r="279" spans="1:24">
      <c r="A279" t="s">
        <v>314</v>
      </c>
      <c r="B279">
        <v>41</v>
      </c>
      <c r="C279">
        <v>23</v>
      </c>
      <c r="D279">
        <v>41.08</v>
      </c>
      <c r="E279">
        <v>41.09</v>
      </c>
      <c r="F279">
        <v>41.08</v>
      </c>
      <c r="G279">
        <v>41.09</v>
      </c>
      <c r="H279">
        <v>41.08</v>
      </c>
      <c r="I279">
        <v>41.08</v>
      </c>
      <c r="J279">
        <v>42.07</v>
      </c>
      <c r="K279">
        <v>41.09</v>
      </c>
      <c r="L279">
        <v>41.1</v>
      </c>
      <c r="M279">
        <v>41.08</v>
      </c>
      <c r="N279">
        <v>70.180000000000007</v>
      </c>
      <c r="O279">
        <v>41.09</v>
      </c>
      <c r="P279">
        <v>41.09</v>
      </c>
      <c r="Q279">
        <v>41</v>
      </c>
      <c r="R279">
        <v>41.0854</v>
      </c>
      <c r="S279" s="7">
        <v>41.09</v>
      </c>
      <c r="T279">
        <v>41.09</v>
      </c>
      <c r="U279">
        <v>40.479999999999997</v>
      </c>
      <c r="V279">
        <v>41.085416666666674</v>
      </c>
      <c r="W279">
        <v>41.38</v>
      </c>
      <c r="X279">
        <v>41.09</v>
      </c>
    </row>
    <row r="280" spans="1:24">
      <c r="A280" t="s">
        <v>315</v>
      </c>
      <c r="B280">
        <v>40</v>
      </c>
      <c r="C280">
        <v>20</v>
      </c>
      <c r="D280">
        <v>40.159999999999997</v>
      </c>
      <c r="E280">
        <v>40.17</v>
      </c>
      <c r="F280">
        <v>40.159999999999997</v>
      </c>
      <c r="G280">
        <v>40.17</v>
      </c>
      <c r="H280">
        <v>40.159999999999997</v>
      </c>
      <c r="I280">
        <v>40.159999999999997</v>
      </c>
      <c r="J280">
        <v>40.96</v>
      </c>
      <c r="K280">
        <v>40.17</v>
      </c>
      <c r="L280">
        <v>40.200000000000003</v>
      </c>
      <c r="M280">
        <v>40.159999999999997</v>
      </c>
      <c r="N280">
        <v>68.61</v>
      </c>
      <c r="O280">
        <v>40.17</v>
      </c>
      <c r="P280">
        <v>40.17</v>
      </c>
      <c r="Q280">
        <v>40</v>
      </c>
      <c r="R280">
        <v>40.166600000000003</v>
      </c>
      <c r="S280" s="7">
        <v>40.17</v>
      </c>
      <c r="T280">
        <v>40.17</v>
      </c>
      <c r="U280">
        <v>39.53</v>
      </c>
      <c r="V280">
        <v>40.166666666666664</v>
      </c>
      <c r="W280">
        <v>40.25</v>
      </c>
      <c r="X280">
        <v>40.17</v>
      </c>
    </row>
    <row r="281" spans="1:24">
      <c r="A281" t="s">
        <v>316</v>
      </c>
      <c r="B281">
        <v>39</v>
      </c>
      <c r="C281">
        <v>16</v>
      </c>
      <c r="D281">
        <v>38.869999999999997</v>
      </c>
      <c r="E281">
        <v>38.880000000000003</v>
      </c>
      <c r="F281">
        <v>38.869999999999997</v>
      </c>
      <c r="G281">
        <v>38.880000000000003</v>
      </c>
      <c r="H281">
        <v>38.869999999999997</v>
      </c>
      <c r="I281">
        <v>38.869999999999997</v>
      </c>
      <c r="J281">
        <v>39.33</v>
      </c>
      <c r="K281">
        <v>38.880000000000003</v>
      </c>
      <c r="L281">
        <v>38.9</v>
      </c>
      <c r="M281">
        <v>38.869999999999997</v>
      </c>
      <c r="N281">
        <v>66.41</v>
      </c>
      <c r="O281">
        <v>38.880000000000003</v>
      </c>
      <c r="P281">
        <v>38.880000000000003</v>
      </c>
      <c r="Q281">
        <v>39</v>
      </c>
      <c r="R281">
        <v>38.877000000000002</v>
      </c>
      <c r="S281" s="7">
        <v>38.880000000000003</v>
      </c>
      <c r="T281">
        <v>38.880000000000003</v>
      </c>
      <c r="U281">
        <v>38.159999999999997</v>
      </c>
      <c r="V281">
        <v>38.877083333333331</v>
      </c>
      <c r="W281">
        <v>39</v>
      </c>
      <c r="X281">
        <v>38.880000000000003</v>
      </c>
    </row>
    <row r="282" spans="1:24">
      <c r="A282" t="s">
        <v>317</v>
      </c>
      <c r="B282">
        <v>38</v>
      </c>
      <c r="C282">
        <v>13</v>
      </c>
      <c r="D282">
        <v>37.81</v>
      </c>
      <c r="E282">
        <v>37.81</v>
      </c>
      <c r="F282">
        <v>37.81</v>
      </c>
      <c r="G282">
        <v>37.81</v>
      </c>
      <c r="H282">
        <v>37.81</v>
      </c>
      <c r="I282">
        <v>37.81</v>
      </c>
      <c r="J282">
        <v>37.97</v>
      </c>
      <c r="K282">
        <v>37.81</v>
      </c>
      <c r="L282">
        <v>37.799999999999997</v>
      </c>
      <c r="M282">
        <v>37.81</v>
      </c>
      <c r="N282">
        <v>64.59</v>
      </c>
      <c r="O282">
        <v>37.81</v>
      </c>
      <c r="P282">
        <v>37.81</v>
      </c>
      <c r="Q282">
        <v>38</v>
      </c>
      <c r="R282">
        <v>37.812399999999997</v>
      </c>
      <c r="S282" s="7">
        <v>37.81</v>
      </c>
      <c r="T282">
        <v>37.81</v>
      </c>
      <c r="U282">
        <v>37.06</v>
      </c>
      <c r="V282">
        <v>37.8125</v>
      </c>
      <c r="W282">
        <v>38</v>
      </c>
      <c r="X282">
        <v>37.81</v>
      </c>
    </row>
    <row r="283" spans="1:24">
      <c r="A283" t="s">
        <v>318</v>
      </c>
      <c r="B283">
        <v>37</v>
      </c>
      <c r="C283">
        <v>11</v>
      </c>
      <c r="D283">
        <v>37.06</v>
      </c>
      <c r="E283">
        <v>37.06</v>
      </c>
      <c r="F283">
        <v>37.06</v>
      </c>
      <c r="G283">
        <v>37.06</v>
      </c>
      <c r="H283">
        <v>37.06</v>
      </c>
      <c r="I283">
        <v>37.06</v>
      </c>
      <c r="J283">
        <v>36.99</v>
      </c>
      <c r="K283">
        <v>37.06</v>
      </c>
      <c r="L283">
        <v>37.1</v>
      </c>
      <c r="M283">
        <v>37.06</v>
      </c>
      <c r="N283">
        <v>63.31</v>
      </c>
      <c r="O283">
        <v>37.06</v>
      </c>
      <c r="P283">
        <v>37.06</v>
      </c>
      <c r="Q283">
        <v>37</v>
      </c>
      <c r="R283">
        <v>37.062399999999997</v>
      </c>
      <c r="S283" s="7">
        <v>37.06</v>
      </c>
      <c r="T283">
        <v>37.06</v>
      </c>
      <c r="U283">
        <v>36.25</v>
      </c>
      <c r="V283">
        <v>37.0625</v>
      </c>
      <c r="W283">
        <v>37.25</v>
      </c>
      <c r="X283">
        <v>37.06</v>
      </c>
    </row>
    <row r="284" spans="1:24">
      <c r="A284" t="s">
        <v>319</v>
      </c>
      <c r="B284">
        <v>36</v>
      </c>
      <c r="C284">
        <v>8</v>
      </c>
      <c r="D284">
        <v>35.83</v>
      </c>
      <c r="E284">
        <v>35.83</v>
      </c>
      <c r="F284">
        <v>35.83</v>
      </c>
      <c r="G284">
        <v>35.83</v>
      </c>
      <c r="H284">
        <v>35.83</v>
      </c>
      <c r="I284">
        <v>35.83</v>
      </c>
      <c r="J284">
        <v>35.94</v>
      </c>
      <c r="K284">
        <v>35.83</v>
      </c>
      <c r="L284">
        <v>35.799999999999997</v>
      </c>
      <c r="M284">
        <v>35.83</v>
      </c>
      <c r="N284">
        <v>61.21</v>
      </c>
      <c r="O284">
        <v>35.83</v>
      </c>
      <c r="P284">
        <v>35.83</v>
      </c>
      <c r="Q284">
        <v>36</v>
      </c>
      <c r="R284">
        <v>35.833300000000001</v>
      </c>
      <c r="S284" s="7">
        <v>35.83</v>
      </c>
      <c r="T284">
        <v>35.83</v>
      </c>
      <c r="U284">
        <v>34.97</v>
      </c>
      <c r="V284">
        <v>35.833333333333336</v>
      </c>
      <c r="W284">
        <v>36.130000000000003</v>
      </c>
      <c r="X284">
        <v>35.83</v>
      </c>
    </row>
    <row r="285" spans="1:24">
      <c r="A285" t="s">
        <v>320</v>
      </c>
      <c r="B285">
        <v>35</v>
      </c>
      <c r="C285">
        <v>6</v>
      </c>
      <c r="D285">
        <v>34.97</v>
      </c>
      <c r="E285">
        <v>34.979999999999997</v>
      </c>
      <c r="F285">
        <v>34.97</v>
      </c>
      <c r="G285">
        <v>34.979999999999997</v>
      </c>
      <c r="H285">
        <v>34.97</v>
      </c>
      <c r="I285">
        <v>34.97</v>
      </c>
      <c r="J285">
        <v>34.82</v>
      </c>
      <c r="K285">
        <v>34.979999999999997</v>
      </c>
      <c r="L285">
        <v>35</v>
      </c>
      <c r="M285">
        <v>34.97</v>
      </c>
      <c r="N285">
        <v>59.75</v>
      </c>
      <c r="O285">
        <v>34.979999999999997</v>
      </c>
      <c r="P285">
        <v>34.979999999999997</v>
      </c>
      <c r="Q285">
        <v>35</v>
      </c>
      <c r="R285">
        <v>34.979100000000003</v>
      </c>
      <c r="S285" s="7">
        <v>34.979999999999997</v>
      </c>
      <c r="T285">
        <v>34.979999999999997</v>
      </c>
      <c r="U285">
        <v>34.119999999999997</v>
      </c>
      <c r="V285">
        <v>34.979166666666671</v>
      </c>
      <c r="W285">
        <v>35.25</v>
      </c>
      <c r="X285">
        <v>34.979999999999997</v>
      </c>
    </row>
    <row r="286" spans="1:24">
      <c r="A286" t="s">
        <v>321</v>
      </c>
      <c r="B286">
        <v>34</v>
      </c>
      <c r="C286">
        <v>4</v>
      </c>
      <c r="D286">
        <v>34.119999999999997</v>
      </c>
      <c r="E286">
        <v>34.130000000000003</v>
      </c>
      <c r="F286">
        <v>34.119999999999997</v>
      </c>
      <c r="G286">
        <v>34.130000000000003</v>
      </c>
      <c r="H286">
        <v>34.119999999999997</v>
      </c>
      <c r="I286">
        <v>34.119999999999997</v>
      </c>
      <c r="J286">
        <v>33.619999999999997</v>
      </c>
      <c r="K286">
        <v>34.130000000000003</v>
      </c>
      <c r="L286">
        <v>34.1</v>
      </c>
      <c r="M286">
        <v>34.119999999999997</v>
      </c>
      <c r="N286">
        <v>58.29</v>
      </c>
      <c r="O286">
        <v>34.130000000000003</v>
      </c>
      <c r="P286">
        <v>34.130000000000003</v>
      </c>
      <c r="Q286">
        <v>34</v>
      </c>
      <c r="R286">
        <v>34.124899999999997</v>
      </c>
      <c r="S286" s="7">
        <v>34.130000000000003</v>
      </c>
      <c r="T286">
        <v>34.130000000000003</v>
      </c>
      <c r="U286">
        <v>32.75</v>
      </c>
      <c r="V286">
        <v>34.104166666666664</v>
      </c>
      <c r="W286">
        <v>34.380000000000003</v>
      </c>
      <c r="X286">
        <v>34.130000000000003</v>
      </c>
    </row>
    <row r="287" spans="1:24">
      <c r="A287" t="s">
        <v>322</v>
      </c>
      <c r="B287">
        <v>33</v>
      </c>
      <c r="C287">
        <v>2</v>
      </c>
      <c r="D287">
        <v>32.75</v>
      </c>
      <c r="E287">
        <v>32.75</v>
      </c>
      <c r="F287">
        <v>32.75</v>
      </c>
      <c r="G287">
        <v>32.75</v>
      </c>
      <c r="H287">
        <v>32.75</v>
      </c>
      <c r="I287">
        <v>32.75</v>
      </c>
      <c r="J287">
        <v>32.340000000000003</v>
      </c>
      <c r="K287">
        <v>32.75</v>
      </c>
      <c r="L287">
        <v>32.5</v>
      </c>
      <c r="M287">
        <v>32.75</v>
      </c>
      <c r="N287">
        <v>55.94</v>
      </c>
      <c r="O287">
        <v>32.75</v>
      </c>
      <c r="P287">
        <v>32.75</v>
      </c>
      <c r="Q287">
        <v>33</v>
      </c>
      <c r="R287">
        <v>32.75</v>
      </c>
      <c r="S287" s="7">
        <v>32.75</v>
      </c>
      <c r="T287">
        <v>32.75</v>
      </c>
      <c r="U287">
        <v>29.62</v>
      </c>
      <c r="V287">
        <v>32.625</v>
      </c>
      <c r="W287">
        <v>33.130000000000003</v>
      </c>
      <c r="X287">
        <v>32.75</v>
      </c>
    </row>
    <row r="288" spans="1:24">
      <c r="A288" t="s">
        <v>323</v>
      </c>
      <c r="B288">
        <v>32</v>
      </c>
      <c r="C288">
        <v>1</v>
      </c>
      <c r="D288">
        <v>31.5</v>
      </c>
      <c r="E288">
        <v>31.5</v>
      </c>
      <c r="F288">
        <v>31.5</v>
      </c>
      <c r="G288">
        <v>31.5</v>
      </c>
      <c r="H288">
        <v>31.5</v>
      </c>
      <c r="I288">
        <v>31.5</v>
      </c>
      <c r="J288">
        <v>31.66</v>
      </c>
      <c r="K288">
        <v>31.5</v>
      </c>
      <c r="L288">
        <v>30.6</v>
      </c>
      <c r="M288">
        <v>31.5</v>
      </c>
      <c r="N288">
        <v>53.81</v>
      </c>
      <c r="O288">
        <v>31.5</v>
      </c>
      <c r="P288">
        <v>31.5</v>
      </c>
      <c r="Q288">
        <v>32</v>
      </c>
      <c r="R288">
        <v>31.5</v>
      </c>
      <c r="S288" s="7">
        <v>31.5</v>
      </c>
      <c r="T288">
        <v>31.5</v>
      </c>
      <c r="U288">
        <v>0</v>
      </c>
      <c r="V288">
        <v>31.0625</v>
      </c>
      <c r="W288">
        <v>32.130000000000003</v>
      </c>
      <c r="X288">
        <v>31.5</v>
      </c>
    </row>
    <row r="289" spans="1:24">
      <c r="A289" t="s">
        <v>324</v>
      </c>
      <c r="B289">
        <v>31</v>
      </c>
      <c r="C289">
        <v>1</v>
      </c>
      <c r="D289">
        <v>30.56</v>
      </c>
      <c r="E289">
        <v>31.5</v>
      </c>
      <c r="F289">
        <v>31.5</v>
      </c>
      <c r="G289">
        <v>31.5</v>
      </c>
      <c r="H289">
        <v>31.5</v>
      </c>
      <c r="I289">
        <v>31.5</v>
      </c>
      <c r="J289">
        <v>31.66</v>
      </c>
      <c r="K289">
        <v>31.5</v>
      </c>
      <c r="L289">
        <v>30.6</v>
      </c>
      <c r="M289">
        <v>31.5</v>
      </c>
      <c r="N289">
        <v>53.81</v>
      </c>
      <c r="O289">
        <v>31.5</v>
      </c>
      <c r="P289">
        <v>31.5</v>
      </c>
      <c r="Q289">
        <v>31</v>
      </c>
      <c r="R289">
        <v>31.5</v>
      </c>
      <c r="S289" s="7">
        <v>31.5</v>
      </c>
      <c r="T289">
        <v>31.5</v>
      </c>
      <c r="U289">
        <v>0</v>
      </c>
      <c r="V289">
        <v>31.0625</v>
      </c>
      <c r="W289">
        <v>32.130000000000003</v>
      </c>
      <c r="X289">
        <v>31.5</v>
      </c>
    </row>
    <row r="290" spans="1:24">
      <c r="A290" t="s">
        <v>325</v>
      </c>
      <c r="B290">
        <v>30</v>
      </c>
      <c r="C290">
        <v>0</v>
      </c>
      <c r="D290">
        <v>29.62</v>
      </c>
      <c r="E290">
        <v>29.63</v>
      </c>
      <c r="F290">
        <v>29.62</v>
      </c>
      <c r="G290">
        <v>29.63</v>
      </c>
      <c r="H290">
        <v>29.62</v>
      </c>
      <c r="I290">
        <v>29.62</v>
      </c>
      <c r="J290">
        <v>30.96</v>
      </c>
      <c r="K290">
        <v>29.63</v>
      </c>
      <c r="L290">
        <v>26.9</v>
      </c>
      <c r="M290">
        <v>29.62</v>
      </c>
      <c r="N290">
        <v>0</v>
      </c>
      <c r="O290">
        <v>29.63</v>
      </c>
      <c r="P290">
        <v>29.63</v>
      </c>
      <c r="Q290">
        <v>30</v>
      </c>
      <c r="R290">
        <v>29.625</v>
      </c>
      <c r="S290" s="7">
        <v>29.63</v>
      </c>
      <c r="T290">
        <v>29.63</v>
      </c>
      <c r="U290">
        <v>0</v>
      </c>
      <c r="V290">
        <v>29.625</v>
      </c>
      <c r="W290">
        <v>30.25</v>
      </c>
      <c r="X290">
        <v>30.5</v>
      </c>
    </row>
    <row r="291" spans="1:24">
      <c r="A291" t="s">
        <v>326</v>
      </c>
      <c r="B291">
        <v>71</v>
      </c>
      <c r="C291">
        <v>99</v>
      </c>
      <c r="D291">
        <v>69.5</v>
      </c>
      <c r="E291">
        <v>69.22</v>
      </c>
      <c r="F291">
        <v>69.5</v>
      </c>
      <c r="G291">
        <v>69.5</v>
      </c>
      <c r="H291">
        <v>70.5</v>
      </c>
      <c r="I291">
        <v>70.5</v>
      </c>
      <c r="J291">
        <v>68.42</v>
      </c>
      <c r="K291">
        <v>69.5</v>
      </c>
      <c r="L291">
        <v>69.5</v>
      </c>
      <c r="M291">
        <v>69.5</v>
      </c>
      <c r="N291">
        <v>118.72</v>
      </c>
      <c r="O291">
        <v>69.5</v>
      </c>
      <c r="P291">
        <v>69.5</v>
      </c>
      <c r="Q291">
        <v>71</v>
      </c>
      <c r="R291">
        <v>69.5</v>
      </c>
      <c r="S291" s="7">
        <v>69.22</v>
      </c>
      <c r="T291">
        <v>69.5</v>
      </c>
      <c r="U291">
        <v>69.5</v>
      </c>
      <c r="V291">
        <v>69.375</v>
      </c>
      <c r="W291">
        <v>69.88</v>
      </c>
      <c r="X291">
        <v>69.5</v>
      </c>
    </row>
    <row r="292" spans="1:24">
      <c r="A292" t="s">
        <v>327</v>
      </c>
      <c r="B292">
        <v>69</v>
      </c>
      <c r="C292">
        <v>97</v>
      </c>
      <c r="D292">
        <v>67.180000000000007</v>
      </c>
      <c r="E292">
        <v>67.19</v>
      </c>
      <c r="F292">
        <v>67.180000000000007</v>
      </c>
      <c r="G292">
        <v>67.19</v>
      </c>
      <c r="H292">
        <v>68.180000000000007</v>
      </c>
      <c r="I292">
        <v>68.180000000000007</v>
      </c>
      <c r="J292">
        <v>67.61</v>
      </c>
      <c r="K292">
        <v>67.19</v>
      </c>
      <c r="L292">
        <v>67.099999999999994</v>
      </c>
      <c r="M292">
        <v>67.180000000000007</v>
      </c>
      <c r="N292">
        <v>114.77</v>
      </c>
      <c r="O292">
        <v>67.19</v>
      </c>
      <c r="P292">
        <v>67.19</v>
      </c>
      <c r="Q292">
        <v>69</v>
      </c>
      <c r="R292">
        <v>67.1875</v>
      </c>
      <c r="S292" s="7">
        <v>67.19</v>
      </c>
      <c r="T292">
        <v>67.19</v>
      </c>
      <c r="U292">
        <v>67.180000000000007</v>
      </c>
      <c r="V292">
        <v>67.15625</v>
      </c>
      <c r="W292">
        <v>67.5</v>
      </c>
      <c r="X292">
        <v>67.19</v>
      </c>
    </row>
    <row r="293" spans="1:24">
      <c r="A293" t="s">
        <v>328</v>
      </c>
      <c r="B293">
        <v>68</v>
      </c>
      <c r="C293">
        <v>96</v>
      </c>
      <c r="D293">
        <v>66.45</v>
      </c>
      <c r="E293">
        <v>66.459999999999994</v>
      </c>
      <c r="F293">
        <v>66.45</v>
      </c>
      <c r="G293">
        <v>66.459999999999994</v>
      </c>
      <c r="H293">
        <v>67.45</v>
      </c>
      <c r="I293">
        <v>67.45</v>
      </c>
      <c r="J293">
        <v>67.209999999999994</v>
      </c>
      <c r="K293">
        <v>66.459999999999994</v>
      </c>
      <c r="L293">
        <v>66.5</v>
      </c>
      <c r="M293">
        <v>66.45</v>
      </c>
      <c r="N293">
        <v>113.52</v>
      </c>
      <c r="O293">
        <v>66.459999999999994</v>
      </c>
      <c r="P293">
        <v>66.459999999999994</v>
      </c>
      <c r="Q293">
        <v>68</v>
      </c>
      <c r="R293">
        <v>66.458299999999994</v>
      </c>
      <c r="S293" s="7">
        <v>66.459999999999994</v>
      </c>
      <c r="T293">
        <v>66.459999999999994</v>
      </c>
      <c r="U293">
        <v>66.45</v>
      </c>
      <c r="V293">
        <v>66.458333333333343</v>
      </c>
      <c r="W293">
        <v>66.63</v>
      </c>
      <c r="X293">
        <v>66.459999999999994</v>
      </c>
    </row>
    <row r="294" spans="1:24">
      <c r="A294" t="s">
        <v>329</v>
      </c>
      <c r="B294">
        <v>67</v>
      </c>
      <c r="C294">
        <v>93</v>
      </c>
      <c r="D294">
        <v>64.84</v>
      </c>
      <c r="E294">
        <v>64.84</v>
      </c>
      <c r="F294">
        <v>64.84</v>
      </c>
      <c r="G294">
        <v>64.84</v>
      </c>
      <c r="H294">
        <v>65.84</v>
      </c>
      <c r="I294">
        <v>65.84</v>
      </c>
      <c r="J294">
        <v>65.97</v>
      </c>
      <c r="K294">
        <v>64.84</v>
      </c>
      <c r="L294">
        <v>64.900000000000006</v>
      </c>
      <c r="M294">
        <v>64.84</v>
      </c>
      <c r="N294">
        <v>110.77</v>
      </c>
      <c r="O294">
        <v>64.84</v>
      </c>
      <c r="P294">
        <v>64.84</v>
      </c>
      <c r="Q294">
        <v>67</v>
      </c>
      <c r="R294">
        <v>64.843699999999998</v>
      </c>
      <c r="S294" s="7">
        <v>64.84</v>
      </c>
      <c r="T294">
        <v>64.84</v>
      </c>
      <c r="U294">
        <v>64.84</v>
      </c>
      <c r="V294">
        <v>64.84375</v>
      </c>
      <c r="W294">
        <v>65</v>
      </c>
      <c r="X294">
        <v>64.84</v>
      </c>
    </row>
    <row r="295" spans="1:24">
      <c r="A295" t="s">
        <v>330</v>
      </c>
      <c r="B295">
        <v>66</v>
      </c>
      <c r="C295">
        <v>91</v>
      </c>
      <c r="D295">
        <v>63.98</v>
      </c>
      <c r="E295">
        <v>63.99</v>
      </c>
      <c r="F295">
        <v>63.98</v>
      </c>
      <c r="G295">
        <v>63.99</v>
      </c>
      <c r="H295">
        <v>64.98</v>
      </c>
      <c r="I295">
        <v>64.98</v>
      </c>
      <c r="J295">
        <v>65.14</v>
      </c>
      <c r="K295">
        <v>63.99</v>
      </c>
      <c r="L295">
        <v>64</v>
      </c>
      <c r="M295">
        <v>63.98</v>
      </c>
      <c r="N295">
        <v>109.3</v>
      </c>
      <c r="O295">
        <v>63.99</v>
      </c>
      <c r="P295">
        <v>63.99</v>
      </c>
      <c r="Q295">
        <v>66</v>
      </c>
      <c r="R295">
        <v>63.9895</v>
      </c>
      <c r="S295" s="7">
        <v>63.99</v>
      </c>
      <c r="T295">
        <v>63.99</v>
      </c>
      <c r="U295">
        <v>63.98</v>
      </c>
      <c r="V295">
        <v>63.989583333333336</v>
      </c>
      <c r="W295">
        <v>64.13</v>
      </c>
      <c r="X295">
        <v>63.99</v>
      </c>
    </row>
    <row r="296" spans="1:24">
      <c r="A296" t="s">
        <v>331</v>
      </c>
      <c r="B296">
        <v>65</v>
      </c>
      <c r="C296">
        <v>90</v>
      </c>
      <c r="D296">
        <v>63.54</v>
      </c>
      <c r="E296">
        <v>63.54</v>
      </c>
      <c r="F296">
        <v>63.54</v>
      </c>
      <c r="G296">
        <v>63.54</v>
      </c>
      <c r="H296">
        <v>64.540000000000006</v>
      </c>
      <c r="I296">
        <v>64.540000000000006</v>
      </c>
      <c r="J296">
        <v>64.72</v>
      </c>
      <c r="K296">
        <v>63.54</v>
      </c>
      <c r="L296">
        <v>63.5</v>
      </c>
      <c r="M296">
        <v>63.54</v>
      </c>
      <c r="N296">
        <v>108.54</v>
      </c>
      <c r="O296">
        <v>63.54</v>
      </c>
      <c r="P296">
        <v>63.54</v>
      </c>
      <c r="Q296">
        <v>65</v>
      </c>
      <c r="R296">
        <v>63.541600000000003</v>
      </c>
      <c r="S296" s="7">
        <v>63.54</v>
      </c>
      <c r="T296">
        <v>63.54</v>
      </c>
      <c r="U296">
        <v>63.54</v>
      </c>
      <c r="V296">
        <v>63.541666666666664</v>
      </c>
      <c r="W296">
        <v>63.63</v>
      </c>
      <c r="X296">
        <v>63.54</v>
      </c>
    </row>
    <row r="297" spans="1:24">
      <c r="A297" t="s">
        <v>332</v>
      </c>
      <c r="B297">
        <v>64</v>
      </c>
      <c r="C297">
        <v>88</v>
      </c>
      <c r="D297">
        <v>62.78</v>
      </c>
      <c r="E297">
        <v>62.78</v>
      </c>
      <c r="F297">
        <v>62.78</v>
      </c>
      <c r="G297">
        <v>62.78</v>
      </c>
      <c r="H297">
        <v>63.78</v>
      </c>
      <c r="I297">
        <v>63.78</v>
      </c>
      <c r="J297">
        <v>63.89</v>
      </c>
      <c r="K297">
        <v>62.78</v>
      </c>
      <c r="L297">
        <v>62.8</v>
      </c>
      <c r="M297">
        <v>62.78</v>
      </c>
      <c r="N297">
        <v>107.24</v>
      </c>
      <c r="O297">
        <v>62.78</v>
      </c>
      <c r="P297">
        <v>62.78</v>
      </c>
      <c r="Q297">
        <v>64</v>
      </c>
      <c r="R297">
        <v>62.781199999999998</v>
      </c>
      <c r="S297" s="7">
        <v>62.78</v>
      </c>
      <c r="T297">
        <v>62.78</v>
      </c>
      <c r="U297">
        <v>62.78</v>
      </c>
      <c r="V297">
        <v>62.78125</v>
      </c>
      <c r="W297">
        <v>62.88</v>
      </c>
      <c r="X297">
        <v>62.78</v>
      </c>
    </row>
    <row r="298" spans="1:24">
      <c r="A298" t="s">
        <v>333</v>
      </c>
      <c r="B298">
        <v>63</v>
      </c>
      <c r="C298">
        <v>86</v>
      </c>
      <c r="D298">
        <v>62.11</v>
      </c>
      <c r="E298">
        <v>62.11</v>
      </c>
      <c r="F298">
        <v>62.11</v>
      </c>
      <c r="G298">
        <v>62.11</v>
      </c>
      <c r="H298">
        <v>63.11</v>
      </c>
      <c r="I298">
        <v>63.11</v>
      </c>
      <c r="J298">
        <v>63.06</v>
      </c>
      <c r="K298">
        <v>62.11</v>
      </c>
      <c r="L298">
        <v>62.1</v>
      </c>
      <c r="M298">
        <v>62.11</v>
      </c>
      <c r="N298">
        <v>106.1</v>
      </c>
      <c r="O298">
        <v>62.11</v>
      </c>
      <c r="P298">
        <v>62.11</v>
      </c>
      <c r="Q298">
        <v>63</v>
      </c>
      <c r="R298">
        <v>62.110399999999998</v>
      </c>
      <c r="S298" s="7">
        <v>62.11</v>
      </c>
      <c r="T298">
        <v>62.11</v>
      </c>
      <c r="U298">
        <v>62.11</v>
      </c>
      <c r="V298">
        <v>62.110416666666666</v>
      </c>
      <c r="W298">
        <v>62.13</v>
      </c>
      <c r="X298">
        <v>62.11</v>
      </c>
    </row>
    <row r="299" spans="1:24">
      <c r="A299" t="s">
        <v>334</v>
      </c>
      <c r="B299">
        <v>62</v>
      </c>
      <c r="C299">
        <v>84</v>
      </c>
      <c r="D299">
        <v>61.42</v>
      </c>
      <c r="E299">
        <v>61.43</v>
      </c>
      <c r="F299">
        <v>61.42</v>
      </c>
      <c r="G299">
        <v>61.43</v>
      </c>
      <c r="H299">
        <v>62.42</v>
      </c>
      <c r="I299">
        <v>62.42</v>
      </c>
      <c r="J299">
        <v>62.24</v>
      </c>
      <c r="K299">
        <v>61.43</v>
      </c>
      <c r="L299">
        <v>61.4</v>
      </c>
      <c r="M299">
        <v>61.42</v>
      </c>
      <c r="N299">
        <v>104.92</v>
      </c>
      <c r="O299">
        <v>61.43</v>
      </c>
      <c r="P299">
        <v>61.43</v>
      </c>
      <c r="Q299">
        <v>62</v>
      </c>
      <c r="R299">
        <v>61.424900000000001</v>
      </c>
      <c r="S299" s="7">
        <v>61.43</v>
      </c>
      <c r="T299">
        <v>61.43</v>
      </c>
      <c r="U299">
        <v>61.42</v>
      </c>
      <c r="V299">
        <v>61.424999999999997</v>
      </c>
      <c r="W299">
        <v>61.63</v>
      </c>
      <c r="X299">
        <v>61.43</v>
      </c>
    </row>
    <row r="300" spans="1:24">
      <c r="A300" t="s">
        <v>335</v>
      </c>
      <c r="B300">
        <v>61</v>
      </c>
      <c r="C300">
        <v>81</v>
      </c>
      <c r="D300">
        <v>60.33</v>
      </c>
      <c r="E300">
        <v>60.33</v>
      </c>
      <c r="F300">
        <v>60.33</v>
      </c>
      <c r="G300">
        <v>60.33</v>
      </c>
      <c r="H300">
        <v>61.33</v>
      </c>
      <c r="I300">
        <v>61.33</v>
      </c>
      <c r="J300">
        <v>61.01</v>
      </c>
      <c r="K300">
        <v>60.33</v>
      </c>
      <c r="L300">
        <v>60.3</v>
      </c>
      <c r="M300">
        <v>60.33</v>
      </c>
      <c r="N300">
        <v>103.06</v>
      </c>
      <c r="O300">
        <v>60.33</v>
      </c>
      <c r="P300">
        <v>60.33</v>
      </c>
      <c r="Q300">
        <v>61</v>
      </c>
      <c r="R300">
        <v>60.333300000000001</v>
      </c>
      <c r="S300" s="7">
        <v>60.33</v>
      </c>
      <c r="T300">
        <v>60.33</v>
      </c>
      <c r="U300">
        <v>60.33</v>
      </c>
      <c r="V300">
        <v>60.333333333333329</v>
      </c>
      <c r="W300">
        <v>60.5</v>
      </c>
      <c r="X300">
        <v>60.33</v>
      </c>
    </row>
    <row r="301" spans="1:24">
      <c r="A301" t="s">
        <v>336</v>
      </c>
      <c r="B301">
        <v>60</v>
      </c>
      <c r="C301">
        <v>79</v>
      </c>
      <c r="D301">
        <v>59.58</v>
      </c>
      <c r="E301">
        <v>59.59</v>
      </c>
      <c r="F301">
        <v>59.58</v>
      </c>
      <c r="G301">
        <v>59.59</v>
      </c>
      <c r="H301">
        <v>60.58</v>
      </c>
      <c r="I301">
        <v>60.58</v>
      </c>
      <c r="J301">
        <v>60.21</v>
      </c>
      <c r="K301">
        <v>59.59</v>
      </c>
      <c r="L301">
        <v>59.6</v>
      </c>
      <c r="M301">
        <v>59.58</v>
      </c>
      <c r="N301">
        <v>101.77</v>
      </c>
      <c r="O301">
        <v>59.59</v>
      </c>
      <c r="P301">
        <v>59.59</v>
      </c>
      <c r="Q301">
        <v>60</v>
      </c>
      <c r="R301">
        <v>59.583300000000001</v>
      </c>
      <c r="S301" s="7">
        <v>59.59</v>
      </c>
      <c r="T301">
        <v>59.58</v>
      </c>
      <c r="U301">
        <v>59.58</v>
      </c>
      <c r="V301">
        <v>59.583333333333343</v>
      </c>
      <c r="W301">
        <v>59.88</v>
      </c>
      <c r="X301">
        <v>59.59</v>
      </c>
    </row>
    <row r="302" spans="1:24">
      <c r="A302" t="s">
        <v>337</v>
      </c>
      <c r="B302">
        <v>59</v>
      </c>
      <c r="C302">
        <v>77</v>
      </c>
      <c r="D302">
        <v>58.89</v>
      </c>
      <c r="E302">
        <v>58.89</v>
      </c>
      <c r="F302">
        <v>58.89</v>
      </c>
      <c r="G302">
        <v>58.89</v>
      </c>
      <c r="H302">
        <v>59.89</v>
      </c>
      <c r="I302">
        <v>59.89</v>
      </c>
      <c r="J302">
        <v>59.42</v>
      </c>
      <c r="K302">
        <v>58.89</v>
      </c>
      <c r="L302">
        <v>58.9</v>
      </c>
      <c r="M302">
        <v>58.89</v>
      </c>
      <c r="N302">
        <v>100.6</v>
      </c>
      <c r="O302">
        <v>58.89</v>
      </c>
      <c r="P302">
        <v>58.89</v>
      </c>
      <c r="Q302">
        <v>59</v>
      </c>
      <c r="R302">
        <v>58.891599999999997</v>
      </c>
      <c r="S302" s="7">
        <v>58.89</v>
      </c>
      <c r="T302">
        <v>58.89</v>
      </c>
      <c r="U302">
        <v>58.89</v>
      </c>
      <c r="V302">
        <v>58.891666666666673</v>
      </c>
      <c r="W302">
        <v>59</v>
      </c>
      <c r="X302">
        <v>58.89</v>
      </c>
    </row>
    <row r="303" spans="1:24">
      <c r="A303" t="s">
        <v>338</v>
      </c>
      <c r="B303">
        <v>58</v>
      </c>
      <c r="C303">
        <v>75</v>
      </c>
      <c r="D303">
        <v>58.13</v>
      </c>
      <c r="E303">
        <v>58.13</v>
      </c>
      <c r="F303">
        <v>58.13</v>
      </c>
      <c r="G303">
        <v>58.13</v>
      </c>
      <c r="H303">
        <v>59.13</v>
      </c>
      <c r="I303">
        <v>59.13</v>
      </c>
      <c r="J303">
        <v>58.64</v>
      </c>
      <c r="K303">
        <v>58.13</v>
      </c>
      <c r="L303">
        <v>58.1</v>
      </c>
      <c r="M303">
        <v>58.13</v>
      </c>
      <c r="N303">
        <v>99.3</v>
      </c>
      <c r="O303">
        <v>58.13</v>
      </c>
      <c r="P303">
        <v>58.13</v>
      </c>
      <c r="Q303">
        <v>58</v>
      </c>
      <c r="R303">
        <v>58.133299999999998</v>
      </c>
      <c r="S303" s="7">
        <v>58.13</v>
      </c>
      <c r="T303">
        <v>58.13</v>
      </c>
      <c r="U303">
        <v>57.72</v>
      </c>
      <c r="V303">
        <v>58.133333333333326</v>
      </c>
      <c r="W303">
        <v>58.38</v>
      </c>
      <c r="X303">
        <v>58.13</v>
      </c>
    </row>
    <row r="304" spans="1:24">
      <c r="A304" t="s">
        <v>339</v>
      </c>
      <c r="B304">
        <v>57</v>
      </c>
      <c r="C304">
        <v>74</v>
      </c>
      <c r="D304">
        <v>57.72</v>
      </c>
      <c r="E304">
        <v>57.72</v>
      </c>
      <c r="F304">
        <v>57.72</v>
      </c>
      <c r="G304">
        <v>57.72</v>
      </c>
      <c r="H304">
        <v>58.72</v>
      </c>
      <c r="I304">
        <v>58.72</v>
      </c>
      <c r="J304">
        <v>58.25</v>
      </c>
      <c r="K304">
        <v>57.72</v>
      </c>
      <c r="L304">
        <v>57.7</v>
      </c>
      <c r="M304">
        <v>57.72</v>
      </c>
      <c r="N304">
        <v>98.6</v>
      </c>
      <c r="O304">
        <v>57.72</v>
      </c>
      <c r="P304">
        <v>57.72</v>
      </c>
      <c r="Q304">
        <v>57</v>
      </c>
      <c r="R304">
        <v>57.722900000000003</v>
      </c>
      <c r="S304" s="7">
        <v>57.72</v>
      </c>
      <c r="T304">
        <v>57.72</v>
      </c>
      <c r="U304">
        <v>57.41</v>
      </c>
      <c r="V304">
        <v>57.72291666666667</v>
      </c>
      <c r="W304">
        <v>58</v>
      </c>
      <c r="X304">
        <v>57.72</v>
      </c>
    </row>
    <row r="305" spans="1:24">
      <c r="A305" t="s">
        <v>340</v>
      </c>
      <c r="B305">
        <v>56</v>
      </c>
      <c r="C305">
        <v>71</v>
      </c>
      <c r="D305">
        <v>56.82</v>
      </c>
      <c r="E305">
        <v>56.82</v>
      </c>
      <c r="F305">
        <v>56.82</v>
      </c>
      <c r="G305">
        <v>56.82</v>
      </c>
      <c r="H305">
        <v>57.82</v>
      </c>
      <c r="I305">
        <v>57.82</v>
      </c>
      <c r="J305">
        <v>57.12</v>
      </c>
      <c r="K305">
        <v>56.82</v>
      </c>
      <c r="L305">
        <v>56.8</v>
      </c>
      <c r="M305">
        <v>56.82</v>
      </c>
      <c r="N305">
        <v>97.06</v>
      </c>
      <c r="O305">
        <v>56.82</v>
      </c>
      <c r="P305">
        <v>56.82</v>
      </c>
      <c r="Q305">
        <v>56</v>
      </c>
      <c r="R305">
        <v>56.820799999999998</v>
      </c>
      <c r="S305" s="7">
        <v>56.82</v>
      </c>
      <c r="T305">
        <v>56.82</v>
      </c>
      <c r="U305">
        <v>56.54</v>
      </c>
      <c r="V305">
        <v>56.820833333333333</v>
      </c>
      <c r="W305">
        <v>56.88</v>
      </c>
      <c r="X305">
        <v>56.82</v>
      </c>
    </row>
    <row r="306" spans="1:24">
      <c r="A306" t="s">
        <v>341</v>
      </c>
      <c r="B306">
        <v>55</v>
      </c>
      <c r="C306">
        <v>67</v>
      </c>
      <c r="D306">
        <v>55.77</v>
      </c>
      <c r="E306">
        <v>55.77</v>
      </c>
      <c r="F306">
        <v>55.77</v>
      </c>
      <c r="G306">
        <v>55.77</v>
      </c>
      <c r="H306">
        <v>56.77</v>
      </c>
      <c r="I306">
        <v>56.77</v>
      </c>
      <c r="J306">
        <v>55.67</v>
      </c>
      <c r="K306">
        <v>55.77</v>
      </c>
      <c r="L306">
        <v>55.8</v>
      </c>
      <c r="M306">
        <v>55.77</v>
      </c>
      <c r="N306">
        <v>95.27</v>
      </c>
      <c r="O306">
        <v>55.77</v>
      </c>
      <c r="P306">
        <v>55.77</v>
      </c>
      <c r="Q306">
        <v>55</v>
      </c>
      <c r="R306">
        <v>55.7729</v>
      </c>
      <c r="S306" s="7">
        <v>55.77</v>
      </c>
      <c r="T306">
        <v>55.77</v>
      </c>
      <c r="U306">
        <v>55.4</v>
      </c>
      <c r="V306">
        <v>55.772916666666674</v>
      </c>
      <c r="W306">
        <v>56</v>
      </c>
      <c r="X306">
        <v>55.77</v>
      </c>
    </row>
    <row r="307" spans="1:24">
      <c r="A307" t="s">
        <v>342</v>
      </c>
      <c r="B307">
        <v>54</v>
      </c>
      <c r="C307">
        <v>66</v>
      </c>
      <c r="D307">
        <v>55.4</v>
      </c>
      <c r="E307">
        <v>55.4</v>
      </c>
      <c r="F307">
        <v>55.4</v>
      </c>
      <c r="G307">
        <v>55.4</v>
      </c>
      <c r="H307">
        <v>56.4</v>
      </c>
      <c r="I307">
        <v>56.4</v>
      </c>
      <c r="J307">
        <v>55.31</v>
      </c>
      <c r="K307">
        <v>55.4</v>
      </c>
      <c r="L307">
        <v>55.4</v>
      </c>
      <c r="M307">
        <v>55.4</v>
      </c>
      <c r="N307">
        <v>94.64</v>
      </c>
      <c r="O307">
        <v>55.4</v>
      </c>
      <c r="P307">
        <v>55.4</v>
      </c>
      <c r="Q307">
        <v>54</v>
      </c>
      <c r="R307">
        <v>55.4041</v>
      </c>
      <c r="S307" s="7">
        <v>55.4</v>
      </c>
      <c r="T307">
        <v>55.4</v>
      </c>
      <c r="U307">
        <v>55.05</v>
      </c>
      <c r="V307">
        <v>55.404166666666669</v>
      </c>
      <c r="W307">
        <v>55.88</v>
      </c>
      <c r="X307">
        <v>55.4</v>
      </c>
    </row>
    <row r="308" spans="1:24">
      <c r="A308" t="s">
        <v>343</v>
      </c>
      <c r="B308">
        <v>53</v>
      </c>
      <c r="C308">
        <v>64</v>
      </c>
      <c r="D308">
        <v>54.7</v>
      </c>
      <c r="E308">
        <v>54.71</v>
      </c>
      <c r="F308">
        <v>54.7</v>
      </c>
      <c r="G308">
        <v>54.71</v>
      </c>
      <c r="H308">
        <v>55.7</v>
      </c>
      <c r="I308">
        <v>55.7</v>
      </c>
      <c r="J308">
        <v>54.62</v>
      </c>
      <c r="K308">
        <v>54.71</v>
      </c>
      <c r="L308">
        <v>54.7</v>
      </c>
      <c r="M308">
        <v>54.7</v>
      </c>
      <c r="N308">
        <v>93.45</v>
      </c>
      <c r="O308">
        <v>54.71</v>
      </c>
      <c r="P308">
        <v>54.71</v>
      </c>
      <c r="Q308">
        <v>53</v>
      </c>
      <c r="R308">
        <v>54.708300000000001</v>
      </c>
      <c r="S308" s="7">
        <v>54.71</v>
      </c>
      <c r="T308">
        <v>54.71</v>
      </c>
      <c r="U308">
        <v>54.33</v>
      </c>
      <c r="V308">
        <v>54.708333333333336</v>
      </c>
      <c r="W308">
        <v>54.75</v>
      </c>
      <c r="X308">
        <v>54.71</v>
      </c>
    </row>
    <row r="309" spans="1:24">
      <c r="A309" t="s">
        <v>344</v>
      </c>
      <c r="B309">
        <v>52</v>
      </c>
      <c r="C309">
        <v>62</v>
      </c>
      <c r="D309">
        <v>53.96</v>
      </c>
      <c r="E309">
        <v>53.97</v>
      </c>
      <c r="F309">
        <v>53.96</v>
      </c>
      <c r="G309">
        <v>53.97</v>
      </c>
      <c r="H309">
        <v>54.96</v>
      </c>
      <c r="I309">
        <v>54.96</v>
      </c>
      <c r="J309">
        <v>53.94</v>
      </c>
      <c r="K309">
        <v>53.97</v>
      </c>
      <c r="L309">
        <v>54</v>
      </c>
      <c r="M309">
        <v>53.96</v>
      </c>
      <c r="N309">
        <v>92.19</v>
      </c>
      <c r="O309">
        <v>53.97</v>
      </c>
      <c r="P309">
        <v>53.97</v>
      </c>
      <c r="Q309">
        <v>52</v>
      </c>
      <c r="R309">
        <v>53.968699999999998</v>
      </c>
      <c r="S309" s="7">
        <v>53.97</v>
      </c>
      <c r="T309">
        <v>53.97</v>
      </c>
      <c r="U309">
        <v>53.63</v>
      </c>
      <c r="V309">
        <v>53.968749999999993</v>
      </c>
      <c r="W309">
        <v>54.13</v>
      </c>
      <c r="X309">
        <v>53.97</v>
      </c>
    </row>
    <row r="310" spans="1:24">
      <c r="A310" t="s">
        <v>345</v>
      </c>
      <c r="B310">
        <v>51</v>
      </c>
      <c r="C310">
        <v>58</v>
      </c>
      <c r="D310">
        <v>52.63</v>
      </c>
      <c r="E310">
        <v>52.64</v>
      </c>
      <c r="F310">
        <v>52.63</v>
      </c>
      <c r="G310">
        <v>52.64</v>
      </c>
      <c r="H310">
        <v>53.63</v>
      </c>
      <c r="I310">
        <v>53.63</v>
      </c>
      <c r="J310">
        <v>52.63</v>
      </c>
      <c r="K310">
        <v>52.64</v>
      </c>
      <c r="L310">
        <v>52.7</v>
      </c>
      <c r="M310">
        <v>52.63</v>
      </c>
      <c r="N310">
        <v>89.91</v>
      </c>
      <c r="O310">
        <v>52.64</v>
      </c>
      <c r="P310">
        <v>52.64</v>
      </c>
      <c r="Q310">
        <v>51</v>
      </c>
      <c r="R310">
        <v>52.635300000000001</v>
      </c>
      <c r="S310" s="7">
        <v>52.64</v>
      </c>
      <c r="T310">
        <v>52.64</v>
      </c>
      <c r="U310">
        <v>52.33</v>
      </c>
      <c r="V310">
        <v>52.635416666666671</v>
      </c>
      <c r="W310">
        <v>52.88</v>
      </c>
      <c r="X310">
        <v>52.64</v>
      </c>
    </row>
    <row r="311" spans="1:24">
      <c r="A311" t="s">
        <v>346</v>
      </c>
      <c r="B311">
        <v>50</v>
      </c>
      <c r="C311">
        <v>55</v>
      </c>
      <c r="D311">
        <v>51.62</v>
      </c>
      <c r="E311">
        <v>51.63</v>
      </c>
      <c r="F311">
        <v>51.62</v>
      </c>
      <c r="G311">
        <v>51.63</v>
      </c>
      <c r="H311">
        <v>52.62</v>
      </c>
      <c r="I311">
        <v>52.62</v>
      </c>
      <c r="J311">
        <v>51.69</v>
      </c>
      <c r="K311">
        <v>51.63</v>
      </c>
      <c r="L311">
        <v>51.6</v>
      </c>
      <c r="M311">
        <v>51.62</v>
      </c>
      <c r="N311">
        <v>88.18</v>
      </c>
      <c r="O311">
        <v>51.63</v>
      </c>
      <c r="P311">
        <v>51.63</v>
      </c>
      <c r="Q311">
        <v>50</v>
      </c>
      <c r="R311">
        <v>51.624899999999997</v>
      </c>
      <c r="S311" s="7">
        <v>51.63</v>
      </c>
      <c r="T311">
        <v>51.63</v>
      </c>
      <c r="U311">
        <v>51.23</v>
      </c>
      <c r="V311">
        <v>51.625</v>
      </c>
      <c r="W311">
        <v>51.88</v>
      </c>
      <c r="X311">
        <v>51.63</v>
      </c>
    </row>
    <row r="312" spans="1:24">
      <c r="A312" t="s">
        <v>347</v>
      </c>
      <c r="B312">
        <v>49</v>
      </c>
      <c r="C312">
        <v>53</v>
      </c>
      <c r="D312">
        <v>50.9</v>
      </c>
      <c r="E312">
        <v>50.91</v>
      </c>
      <c r="F312">
        <v>50.9</v>
      </c>
      <c r="G312">
        <v>50.91</v>
      </c>
      <c r="H312">
        <v>51.9</v>
      </c>
      <c r="I312">
        <v>51.9</v>
      </c>
      <c r="J312">
        <v>51.08</v>
      </c>
      <c r="K312">
        <v>50.91</v>
      </c>
      <c r="L312">
        <v>50.9</v>
      </c>
      <c r="M312">
        <v>50.9</v>
      </c>
      <c r="N312">
        <v>86.95</v>
      </c>
      <c r="O312">
        <v>50.91</v>
      </c>
      <c r="P312">
        <v>50.91</v>
      </c>
      <c r="Q312">
        <v>49</v>
      </c>
      <c r="R312">
        <v>50.906199999999998</v>
      </c>
      <c r="S312" s="7">
        <v>50.91</v>
      </c>
      <c r="T312">
        <v>50.91</v>
      </c>
      <c r="U312">
        <v>50.57</v>
      </c>
      <c r="V312">
        <v>50.906250000000007</v>
      </c>
      <c r="W312">
        <v>51.13</v>
      </c>
      <c r="X312">
        <v>50.91</v>
      </c>
    </row>
    <row r="313" spans="1:24">
      <c r="A313" t="s">
        <v>348</v>
      </c>
      <c r="B313">
        <v>48</v>
      </c>
      <c r="C313">
        <v>50</v>
      </c>
      <c r="D313">
        <v>49.93</v>
      </c>
      <c r="E313">
        <v>49.94</v>
      </c>
      <c r="F313">
        <v>49.93</v>
      </c>
      <c r="G313">
        <v>49.94</v>
      </c>
      <c r="H313">
        <v>50.93</v>
      </c>
      <c r="I313">
        <v>50.93</v>
      </c>
      <c r="J313">
        <v>50.18</v>
      </c>
      <c r="K313">
        <v>49.94</v>
      </c>
      <c r="L313">
        <v>50</v>
      </c>
      <c r="M313">
        <v>49.93</v>
      </c>
      <c r="N313">
        <v>85.3</v>
      </c>
      <c r="O313">
        <v>49.94</v>
      </c>
      <c r="P313">
        <v>49.94</v>
      </c>
      <c r="Q313">
        <v>48</v>
      </c>
      <c r="R313">
        <v>49.937399999999997</v>
      </c>
      <c r="S313" s="7">
        <v>49.94</v>
      </c>
      <c r="T313">
        <v>49.94</v>
      </c>
      <c r="U313">
        <v>49.63</v>
      </c>
      <c r="V313">
        <v>49.9375</v>
      </c>
      <c r="W313">
        <v>50.13</v>
      </c>
      <c r="X313">
        <v>49.94</v>
      </c>
    </row>
    <row r="314" spans="1:24">
      <c r="A314" t="s">
        <v>349</v>
      </c>
      <c r="B314">
        <v>47</v>
      </c>
      <c r="C314">
        <v>47</v>
      </c>
      <c r="D314">
        <v>48.96</v>
      </c>
      <c r="E314">
        <v>48.97</v>
      </c>
      <c r="F314">
        <v>48.96</v>
      </c>
      <c r="G314">
        <v>48.97</v>
      </c>
      <c r="H314">
        <v>49.86</v>
      </c>
      <c r="I314">
        <v>49.86</v>
      </c>
      <c r="J314">
        <v>49.31</v>
      </c>
      <c r="K314">
        <v>48.97</v>
      </c>
      <c r="L314">
        <v>49</v>
      </c>
      <c r="M314">
        <v>48.96</v>
      </c>
      <c r="N314">
        <v>83.65</v>
      </c>
      <c r="O314">
        <v>48.97</v>
      </c>
      <c r="P314">
        <v>48.97</v>
      </c>
      <c r="Q314">
        <v>47</v>
      </c>
      <c r="R314">
        <v>48.968699999999998</v>
      </c>
      <c r="S314" s="7">
        <v>48.97</v>
      </c>
      <c r="T314">
        <v>48.97</v>
      </c>
      <c r="U314">
        <v>48.62</v>
      </c>
      <c r="V314">
        <v>48.96875</v>
      </c>
      <c r="W314">
        <v>49.25</v>
      </c>
      <c r="X314">
        <v>48.97</v>
      </c>
    </row>
    <row r="315" spans="1:24">
      <c r="A315" t="s">
        <v>350</v>
      </c>
      <c r="B315">
        <v>46</v>
      </c>
      <c r="C315">
        <v>44</v>
      </c>
      <c r="D315">
        <v>47.92</v>
      </c>
      <c r="E315">
        <v>47.93</v>
      </c>
      <c r="F315">
        <v>47.92</v>
      </c>
      <c r="G315">
        <v>47.93</v>
      </c>
      <c r="H315">
        <v>48.62</v>
      </c>
      <c r="I315">
        <v>48.62</v>
      </c>
      <c r="J315">
        <v>48.45</v>
      </c>
      <c r="K315">
        <v>47.93</v>
      </c>
      <c r="L315">
        <v>47.9</v>
      </c>
      <c r="M315">
        <v>47.92</v>
      </c>
      <c r="N315">
        <v>81.87</v>
      </c>
      <c r="O315">
        <v>47.93</v>
      </c>
      <c r="P315">
        <v>47.93</v>
      </c>
      <c r="Q315">
        <v>46</v>
      </c>
      <c r="R315">
        <v>47.927</v>
      </c>
      <c r="S315" s="7">
        <v>47.93</v>
      </c>
      <c r="T315">
        <v>47.93</v>
      </c>
      <c r="U315">
        <v>47.55</v>
      </c>
      <c r="V315">
        <v>47.927083333333329</v>
      </c>
      <c r="W315">
        <v>48.13</v>
      </c>
      <c r="X315">
        <v>47.93</v>
      </c>
    </row>
    <row r="316" spans="1:24">
      <c r="A316" t="s">
        <v>351</v>
      </c>
      <c r="B316">
        <v>45</v>
      </c>
      <c r="C316">
        <v>39</v>
      </c>
      <c r="D316">
        <v>46.16</v>
      </c>
      <c r="E316">
        <v>46.17</v>
      </c>
      <c r="F316">
        <v>46.16</v>
      </c>
      <c r="G316">
        <v>46.17</v>
      </c>
      <c r="H316">
        <v>46.65</v>
      </c>
      <c r="I316">
        <v>46.65</v>
      </c>
      <c r="J316">
        <v>47.03</v>
      </c>
      <c r="K316">
        <v>46.17</v>
      </c>
      <c r="L316">
        <v>46.2</v>
      </c>
      <c r="M316">
        <v>46.16</v>
      </c>
      <c r="N316">
        <v>78.86</v>
      </c>
      <c r="O316">
        <v>46.17</v>
      </c>
      <c r="P316">
        <v>46.17</v>
      </c>
      <c r="Q316">
        <v>45</v>
      </c>
      <c r="R316">
        <v>46.166600000000003</v>
      </c>
      <c r="S316" s="7">
        <v>46.17</v>
      </c>
      <c r="T316">
        <v>46.17</v>
      </c>
      <c r="U316">
        <v>45.83</v>
      </c>
      <c r="V316">
        <v>46.166666666666664</v>
      </c>
      <c r="W316">
        <v>46.25</v>
      </c>
      <c r="X316">
        <v>46.17</v>
      </c>
    </row>
    <row r="317" spans="1:24">
      <c r="A317" t="s">
        <v>352</v>
      </c>
      <c r="B317">
        <v>44</v>
      </c>
      <c r="C317">
        <v>33</v>
      </c>
      <c r="D317">
        <v>44.03</v>
      </c>
      <c r="E317">
        <v>44.03</v>
      </c>
      <c r="F317">
        <v>44.03</v>
      </c>
      <c r="G317">
        <v>44.03</v>
      </c>
      <c r="H317">
        <v>44.22</v>
      </c>
      <c r="I317">
        <v>44.22</v>
      </c>
      <c r="J317">
        <v>45.29</v>
      </c>
      <c r="K317">
        <v>44.03</v>
      </c>
      <c r="L317">
        <v>44</v>
      </c>
      <c r="M317">
        <v>44.03</v>
      </c>
      <c r="N317">
        <v>75.209999999999994</v>
      </c>
      <c r="O317">
        <v>44.03</v>
      </c>
      <c r="P317">
        <v>44.03</v>
      </c>
      <c r="Q317">
        <v>44</v>
      </c>
      <c r="R317">
        <v>44.031199999999998</v>
      </c>
      <c r="S317" s="7">
        <v>44.03</v>
      </c>
      <c r="T317">
        <v>44.03</v>
      </c>
      <c r="U317">
        <v>43.67</v>
      </c>
      <c r="V317">
        <v>44.031250000000007</v>
      </c>
      <c r="W317">
        <v>44.38</v>
      </c>
      <c r="X317">
        <v>44.03</v>
      </c>
    </row>
    <row r="318" spans="1:24">
      <c r="A318" t="s">
        <v>353</v>
      </c>
      <c r="B318">
        <v>43</v>
      </c>
      <c r="C318">
        <v>29</v>
      </c>
      <c r="D318">
        <v>42.76</v>
      </c>
      <c r="E318">
        <v>42.77</v>
      </c>
      <c r="F318">
        <v>42.76</v>
      </c>
      <c r="G318">
        <v>42.77</v>
      </c>
      <c r="H318">
        <v>42.76</v>
      </c>
      <c r="I318">
        <v>42.76</v>
      </c>
      <c r="J318">
        <v>44.07</v>
      </c>
      <c r="K318">
        <v>42.77</v>
      </c>
      <c r="L318">
        <v>42.8</v>
      </c>
      <c r="M318">
        <v>42.76</v>
      </c>
      <c r="N318">
        <v>73.06</v>
      </c>
      <c r="O318">
        <v>42.77</v>
      </c>
      <c r="P318">
        <v>42.77</v>
      </c>
      <c r="Q318">
        <v>43</v>
      </c>
      <c r="R318">
        <v>42.768700000000003</v>
      </c>
      <c r="S318" s="7">
        <v>42.77</v>
      </c>
      <c r="T318">
        <v>42.77</v>
      </c>
      <c r="U318">
        <v>42.2</v>
      </c>
      <c r="V318">
        <v>42.768749999999997</v>
      </c>
      <c r="W318">
        <v>42.75</v>
      </c>
      <c r="X318">
        <v>42.77</v>
      </c>
    </row>
    <row r="319" spans="1:24">
      <c r="A319" t="s">
        <v>354</v>
      </c>
      <c r="B319">
        <v>42</v>
      </c>
      <c r="C319">
        <v>25</v>
      </c>
      <c r="D319">
        <v>41.65</v>
      </c>
      <c r="E319">
        <v>41.65</v>
      </c>
      <c r="F319">
        <v>41.65</v>
      </c>
      <c r="G319">
        <v>41.65</v>
      </c>
      <c r="H319">
        <v>41.65</v>
      </c>
      <c r="I319">
        <v>41.65</v>
      </c>
      <c r="J319">
        <v>42.76</v>
      </c>
      <c r="K319">
        <v>41.65</v>
      </c>
      <c r="L319">
        <v>41.7</v>
      </c>
      <c r="M319">
        <v>41.65</v>
      </c>
      <c r="N319">
        <v>71.150000000000006</v>
      </c>
      <c r="O319">
        <v>41.65</v>
      </c>
      <c r="P319">
        <v>41.65</v>
      </c>
      <c r="Q319">
        <v>42</v>
      </c>
      <c r="R319">
        <v>41.6541</v>
      </c>
      <c r="S319" s="7">
        <v>41.65</v>
      </c>
      <c r="T319">
        <v>41.65</v>
      </c>
      <c r="U319">
        <v>41.08</v>
      </c>
      <c r="V319">
        <v>41.654166666666661</v>
      </c>
      <c r="W319">
        <v>41.88</v>
      </c>
      <c r="X319">
        <v>41.65</v>
      </c>
    </row>
    <row r="320" spans="1:24">
      <c r="A320" t="s">
        <v>355</v>
      </c>
      <c r="B320">
        <v>41</v>
      </c>
      <c r="C320">
        <v>22</v>
      </c>
      <c r="D320">
        <v>40.79</v>
      </c>
      <c r="E320">
        <v>40.799999999999997</v>
      </c>
      <c r="F320">
        <v>40.79</v>
      </c>
      <c r="G320">
        <v>40.799999999999997</v>
      </c>
      <c r="H320">
        <v>40.79</v>
      </c>
      <c r="I320">
        <v>40.79</v>
      </c>
      <c r="J320">
        <v>41.71</v>
      </c>
      <c r="K320">
        <v>40.799999999999997</v>
      </c>
      <c r="L320">
        <v>40.799999999999997</v>
      </c>
      <c r="M320">
        <v>40.79</v>
      </c>
      <c r="N320">
        <v>69.69</v>
      </c>
      <c r="O320">
        <v>40.799999999999997</v>
      </c>
      <c r="P320">
        <v>40.799999999999997</v>
      </c>
      <c r="Q320">
        <v>41</v>
      </c>
      <c r="R320">
        <v>40.7958</v>
      </c>
      <c r="S320" s="7">
        <v>40.799999999999997</v>
      </c>
      <c r="T320">
        <v>40.799999999999997</v>
      </c>
      <c r="U320">
        <v>40.159999999999997</v>
      </c>
      <c r="V320">
        <v>40.795833333333334</v>
      </c>
      <c r="W320">
        <v>40.880000000000003</v>
      </c>
      <c r="X320">
        <v>40.799999999999997</v>
      </c>
    </row>
    <row r="321" spans="1:24">
      <c r="A321" t="s">
        <v>356</v>
      </c>
      <c r="B321">
        <v>40</v>
      </c>
      <c r="C321">
        <v>18</v>
      </c>
      <c r="D321">
        <v>39.53</v>
      </c>
      <c r="E321">
        <v>39.53</v>
      </c>
      <c r="F321">
        <v>39.53</v>
      </c>
      <c r="G321">
        <v>39.53</v>
      </c>
      <c r="H321">
        <v>39.53</v>
      </c>
      <c r="I321">
        <v>39.53</v>
      </c>
      <c r="J321">
        <v>40.17</v>
      </c>
      <c r="K321">
        <v>39.53</v>
      </c>
      <c r="L321">
        <v>39.5</v>
      </c>
      <c r="M321">
        <v>39.53</v>
      </c>
      <c r="N321">
        <v>67.52</v>
      </c>
      <c r="O321">
        <v>39.53</v>
      </c>
      <c r="P321">
        <v>39.53</v>
      </c>
      <c r="Q321">
        <v>40</v>
      </c>
      <c r="R321">
        <v>39.531199999999998</v>
      </c>
      <c r="S321" s="7">
        <v>39.53</v>
      </c>
      <c r="T321">
        <v>39.53</v>
      </c>
      <c r="U321">
        <v>38.869999999999997</v>
      </c>
      <c r="V321">
        <v>39.53125</v>
      </c>
      <c r="W321">
        <v>39.630000000000003</v>
      </c>
      <c r="X321">
        <v>39.53</v>
      </c>
    </row>
    <row r="322" spans="1:24">
      <c r="A322" t="s">
        <v>357</v>
      </c>
      <c r="B322">
        <v>39</v>
      </c>
      <c r="C322">
        <v>13</v>
      </c>
      <c r="D322">
        <v>37.81</v>
      </c>
      <c r="E322">
        <v>37.81</v>
      </c>
      <c r="F322">
        <v>37.81</v>
      </c>
      <c r="G322">
        <v>37.81</v>
      </c>
      <c r="H322">
        <v>37.81</v>
      </c>
      <c r="I322">
        <v>37.81</v>
      </c>
      <c r="J322">
        <v>37.97</v>
      </c>
      <c r="K322">
        <v>37.81</v>
      </c>
      <c r="L322">
        <v>37.799999999999997</v>
      </c>
      <c r="M322">
        <v>37.81</v>
      </c>
      <c r="N322">
        <v>64.59</v>
      </c>
      <c r="O322">
        <v>37.81</v>
      </c>
      <c r="P322">
        <v>37.81</v>
      </c>
      <c r="Q322">
        <v>39</v>
      </c>
      <c r="R322">
        <v>37.812399999999997</v>
      </c>
      <c r="S322" s="7">
        <v>37.81</v>
      </c>
      <c r="T322">
        <v>37.81</v>
      </c>
      <c r="U322">
        <v>37.06</v>
      </c>
      <c r="V322">
        <v>37.8125</v>
      </c>
      <c r="W322">
        <v>38</v>
      </c>
      <c r="X322">
        <v>37.81</v>
      </c>
    </row>
    <row r="323" spans="1:24">
      <c r="A323" t="s">
        <v>358</v>
      </c>
      <c r="B323">
        <v>38</v>
      </c>
      <c r="C323">
        <v>9</v>
      </c>
      <c r="D323">
        <v>36.25</v>
      </c>
      <c r="E323">
        <v>36.25</v>
      </c>
      <c r="F323">
        <v>36.25</v>
      </c>
      <c r="G323">
        <v>36.25</v>
      </c>
      <c r="H323">
        <v>36.24</v>
      </c>
      <c r="I323">
        <v>36.24</v>
      </c>
      <c r="J323">
        <v>36.479999999999997</v>
      </c>
      <c r="K323">
        <v>36.25</v>
      </c>
      <c r="L323">
        <v>36.299999999999997</v>
      </c>
      <c r="M323">
        <v>36.25</v>
      </c>
      <c r="N323">
        <v>61.92</v>
      </c>
      <c r="O323">
        <v>36.25</v>
      </c>
      <c r="P323">
        <v>36.25</v>
      </c>
      <c r="Q323">
        <v>38</v>
      </c>
      <c r="R323">
        <v>36.249899999999997</v>
      </c>
      <c r="S323" s="7">
        <v>36.25</v>
      </c>
      <c r="T323">
        <v>36.25</v>
      </c>
      <c r="U323">
        <v>35.39</v>
      </c>
      <c r="V323">
        <v>36.25</v>
      </c>
      <c r="W323">
        <v>36.380000000000003</v>
      </c>
      <c r="X323">
        <v>36.25</v>
      </c>
    </row>
    <row r="324" spans="1:24">
      <c r="A324" t="s">
        <v>359</v>
      </c>
      <c r="B324">
        <v>37</v>
      </c>
      <c r="C324">
        <v>7</v>
      </c>
      <c r="D324">
        <v>35.39</v>
      </c>
      <c r="E324">
        <v>35.4</v>
      </c>
      <c r="F324">
        <v>35.39</v>
      </c>
      <c r="G324">
        <v>35.4</v>
      </c>
      <c r="H324">
        <v>35.39</v>
      </c>
      <c r="I324">
        <v>35.39</v>
      </c>
      <c r="J324">
        <v>35.39</v>
      </c>
      <c r="K324">
        <v>35.4</v>
      </c>
      <c r="L324">
        <v>35.4</v>
      </c>
      <c r="M324">
        <v>35.39</v>
      </c>
      <c r="N324">
        <v>60.46</v>
      </c>
      <c r="O324">
        <v>35.4</v>
      </c>
      <c r="P324">
        <v>35.4</v>
      </c>
      <c r="Q324">
        <v>37</v>
      </c>
      <c r="R324">
        <v>35.395800000000001</v>
      </c>
      <c r="S324" s="7">
        <v>35.4</v>
      </c>
      <c r="T324">
        <v>35.4</v>
      </c>
      <c r="U324">
        <v>34.54</v>
      </c>
      <c r="V324">
        <v>35.395833333333336</v>
      </c>
      <c r="W324">
        <v>35.380000000000003</v>
      </c>
      <c r="X324">
        <v>35.4</v>
      </c>
    </row>
    <row r="325" spans="1:24">
      <c r="A325" t="s">
        <v>360</v>
      </c>
      <c r="B325">
        <v>36</v>
      </c>
      <c r="C325">
        <v>5</v>
      </c>
      <c r="D325">
        <v>34.54</v>
      </c>
      <c r="E325">
        <v>34.54</v>
      </c>
      <c r="F325">
        <v>34.54</v>
      </c>
      <c r="G325">
        <v>34.54</v>
      </c>
      <c r="H325">
        <v>34.54</v>
      </c>
      <c r="I325">
        <v>34.54</v>
      </c>
      <c r="J325">
        <v>34.229999999999997</v>
      </c>
      <c r="K325">
        <v>34.54</v>
      </c>
      <c r="L325">
        <v>34.5</v>
      </c>
      <c r="M325">
        <v>34.54</v>
      </c>
      <c r="N325">
        <v>59</v>
      </c>
      <c r="O325">
        <v>34.54</v>
      </c>
      <c r="P325">
        <v>34.54</v>
      </c>
      <c r="Q325">
        <v>36</v>
      </c>
      <c r="R325">
        <v>34.541600000000003</v>
      </c>
      <c r="S325" s="7">
        <v>34.54</v>
      </c>
      <c r="T325">
        <v>34.54</v>
      </c>
      <c r="U325">
        <v>33.54</v>
      </c>
      <c r="V325">
        <v>34.541666666666671</v>
      </c>
      <c r="W325">
        <v>34.75</v>
      </c>
      <c r="X325">
        <v>34.54</v>
      </c>
    </row>
    <row r="326" spans="1:24">
      <c r="A326" t="s">
        <v>361</v>
      </c>
      <c r="B326">
        <v>35</v>
      </c>
      <c r="C326">
        <v>3</v>
      </c>
      <c r="D326">
        <v>33.54</v>
      </c>
      <c r="E326">
        <v>33.54</v>
      </c>
      <c r="F326">
        <v>33.54</v>
      </c>
      <c r="G326">
        <v>33.54</v>
      </c>
      <c r="H326">
        <v>33.54</v>
      </c>
      <c r="I326">
        <v>33.54</v>
      </c>
      <c r="J326">
        <v>32.99</v>
      </c>
      <c r="K326">
        <v>33.54</v>
      </c>
      <c r="L326">
        <v>33.5</v>
      </c>
      <c r="M326">
        <v>33.54</v>
      </c>
      <c r="N326">
        <v>57.29</v>
      </c>
      <c r="O326">
        <v>33.54</v>
      </c>
      <c r="P326">
        <v>33.54</v>
      </c>
      <c r="Q326">
        <v>35</v>
      </c>
      <c r="R326">
        <v>33.541600000000003</v>
      </c>
      <c r="S326" s="7">
        <v>33.54</v>
      </c>
      <c r="T326">
        <v>33.54</v>
      </c>
      <c r="U326">
        <v>31.5</v>
      </c>
      <c r="V326">
        <v>33.5</v>
      </c>
      <c r="W326">
        <v>34</v>
      </c>
      <c r="X326">
        <v>33.54</v>
      </c>
    </row>
    <row r="327" spans="1:24">
      <c r="A327" t="s">
        <v>362</v>
      </c>
      <c r="B327">
        <v>34</v>
      </c>
      <c r="C327">
        <v>2</v>
      </c>
      <c r="D327">
        <v>32.75</v>
      </c>
      <c r="E327">
        <v>32.75</v>
      </c>
      <c r="F327">
        <v>32.75</v>
      </c>
      <c r="G327">
        <v>32.75</v>
      </c>
      <c r="H327">
        <v>32.75</v>
      </c>
      <c r="I327">
        <v>32.75</v>
      </c>
      <c r="J327">
        <v>32.340000000000003</v>
      </c>
      <c r="K327">
        <v>32.75</v>
      </c>
      <c r="L327">
        <v>32.5</v>
      </c>
      <c r="M327">
        <v>32.75</v>
      </c>
      <c r="N327">
        <v>55.94</v>
      </c>
      <c r="O327">
        <v>32.75</v>
      </c>
      <c r="P327">
        <v>32.75</v>
      </c>
      <c r="Q327">
        <v>34</v>
      </c>
      <c r="R327">
        <v>32.75</v>
      </c>
      <c r="S327" s="7">
        <v>32.75</v>
      </c>
      <c r="T327">
        <v>32.75</v>
      </c>
      <c r="U327">
        <v>29.62</v>
      </c>
      <c r="V327">
        <v>32.625</v>
      </c>
      <c r="W327">
        <v>33.130000000000003</v>
      </c>
      <c r="X327">
        <v>32.75</v>
      </c>
    </row>
    <row r="328" spans="1:24">
      <c r="A328" t="s">
        <v>363</v>
      </c>
      <c r="B328">
        <v>33</v>
      </c>
      <c r="C328">
        <v>1</v>
      </c>
      <c r="D328">
        <v>31.5</v>
      </c>
      <c r="E328">
        <v>31.5</v>
      </c>
      <c r="F328">
        <v>31.5</v>
      </c>
      <c r="G328">
        <v>31.5</v>
      </c>
      <c r="H328">
        <v>31.5</v>
      </c>
      <c r="I328">
        <v>31.5</v>
      </c>
      <c r="J328">
        <v>31.66</v>
      </c>
      <c r="K328">
        <v>31.5</v>
      </c>
      <c r="L328">
        <v>30.6</v>
      </c>
      <c r="M328">
        <v>31.5</v>
      </c>
      <c r="N328">
        <v>53.81</v>
      </c>
      <c r="O328">
        <v>31.5</v>
      </c>
      <c r="P328">
        <v>31.5</v>
      </c>
      <c r="Q328">
        <v>33</v>
      </c>
      <c r="R328">
        <v>31.5</v>
      </c>
      <c r="S328" s="7">
        <v>31.5</v>
      </c>
      <c r="T328">
        <v>31.5</v>
      </c>
      <c r="U328">
        <v>0</v>
      </c>
      <c r="V328">
        <v>31.0625</v>
      </c>
      <c r="W328">
        <v>32.130000000000003</v>
      </c>
      <c r="X328">
        <v>31.5</v>
      </c>
    </row>
    <row r="329" spans="1:24">
      <c r="A329" t="s">
        <v>364</v>
      </c>
      <c r="B329">
        <v>32</v>
      </c>
      <c r="C329">
        <v>0</v>
      </c>
      <c r="D329">
        <v>29.62</v>
      </c>
      <c r="E329">
        <v>29.63</v>
      </c>
      <c r="F329">
        <v>29.62</v>
      </c>
      <c r="G329">
        <v>29.63</v>
      </c>
      <c r="H329">
        <v>29.62</v>
      </c>
      <c r="I329">
        <v>29.62</v>
      </c>
      <c r="J329">
        <v>30.96</v>
      </c>
      <c r="K329">
        <v>29.63</v>
      </c>
      <c r="L329">
        <v>26.9</v>
      </c>
      <c r="M329">
        <v>29.62</v>
      </c>
      <c r="N329">
        <v>0</v>
      </c>
      <c r="O329">
        <v>29.63</v>
      </c>
      <c r="P329">
        <v>29.63</v>
      </c>
      <c r="Q329">
        <v>32</v>
      </c>
      <c r="R329">
        <v>29.625</v>
      </c>
      <c r="S329" s="7">
        <v>29.63</v>
      </c>
      <c r="T329">
        <v>29.63</v>
      </c>
      <c r="U329">
        <v>0</v>
      </c>
      <c r="V329">
        <v>29.625</v>
      </c>
      <c r="W329">
        <v>30.25</v>
      </c>
      <c r="X329">
        <v>30.5</v>
      </c>
    </row>
    <row r="330" spans="1:24">
      <c r="A330" t="s">
        <v>523</v>
      </c>
    </row>
    <row r="331" spans="1:24">
      <c r="A331" t="s">
        <v>524</v>
      </c>
    </row>
    <row r="332" spans="1:24">
      <c r="A332" t="s">
        <v>525</v>
      </c>
    </row>
    <row r="333" spans="1:24">
      <c r="A333" t="s">
        <v>526</v>
      </c>
    </row>
    <row r="334" spans="1:24">
      <c r="A334" t="s">
        <v>527</v>
      </c>
    </row>
    <row r="335" spans="1:24">
      <c r="A335" t="s">
        <v>528</v>
      </c>
    </row>
    <row r="336" spans="1:24">
      <c r="A336" t="s">
        <v>529</v>
      </c>
    </row>
    <row r="337" spans="1:1">
      <c r="A337" t="s">
        <v>530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2"/>
  <sheetViews>
    <sheetView workbookViewId="0"/>
  </sheetViews>
  <sheetFormatPr defaultRowHeight="16.5"/>
  <sheetData>
    <row r="2" spans="2:7" ht="19.5" customHeight="1">
      <c r="B2">
        <v>132</v>
      </c>
      <c r="C2">
        <v>99</v>
      </c>
      <c r="D2">
        <v>125</v>
      </c>
      <c r="E2">
        <v>98</v>
      </c>
      <c r="F2" t="s">
        <v>14</v>
      </c>
      <c r="G2" t="s">
        <v>15</v>
      </c>
    </row>
    <row r="3" spans="2:7">
      <c r="B3">
        <v>130</v>
      </c>
      <c r="C3">
        <v>98</v>
      </c>
      <c r="D3">
        <v>124</v>
      </c>
      <c r="E3">
        <v>96</v>
      </c>
      <c r="F3">
        <v>132</v>
      </c>
      <c r="G3">
        <v>98</v>
      </c>
    </row>
    <row r="4" spans="2:7">
      <c r="B4">
        <v>129</v>
      </c>
      <c r="C4">
        <v>96</v>
      </c>
      <c r="D4">
        <v>123</v>
      </c>
      <c r="E4">
        <v>96</v>
      </c>
      <c r="F4">
        <v>130</v>
      </c>
      <c r="G4">
        <v>96</v>
      </c>
    </row>
    <row r="5" spans="2:7">
      <c r="B5">
        <v>128</v>
      </c>
      <c r="C5">
        <v>95</v>
      </c>
      <c r="D5">
        <v>122</v>
      </c>
      <c r="E5">
        <v>91</v>
      </c>
      <c r="F5">
        <v>129</v>
      </c>
      <c r="G5">
        <v>94</v>
      </c>
    </row>
    <row r="6" spans="2:7">
      <c r="B6">
        <v>127</v>
      </c>
      <c r="C6">
        <v>94</v>
      </c>
      <c r="D6">
        <v>121</v>
      </c>
      <c r="E6">
        <v>87</v>
      </c>
      <c r="F6">
        <v>128</v>
      </c>
      <c r="G6">
        <v>93</v>
      </c>
    </row>
    <row r="7" spans="2:7">
      <c r="B7">
        <v>126</v>
      </c>
      <c r="C7">
        <v>92</v>
      </c>
      <c r="D7">
        <v>120</v>
      </c>
      <c r="E7">
        <v>87</v>
      </c>
      <c r="F7">
        <v>127</v>
      </c>
      <c r="G7">
        <v>92</v>
      </c>
    </row>
    <row r="8" spans="2:7">
      <c r="B8">
        <v>125</v>
      </c>
      <c r="C8">
        <v>90</v>
      </c>
      <c r="D8">
        <v>119</v>
      </c>
      <c r="E8">
        <v>82</v>
      </c>
      <c r="F8">
        <v>126</v>
      </c>
      <c r="G8">
        <v>90</v>
      </c>
    </row>
    <row r="9" spans="2:7">
      <c r="B9">
        <v>124</v>
      </c>
      <c r="C9">
        <v>89</v>
      </c>
      <c r="D9">
        <v>118</v>
      </c>
      <c r="E9">
        <v>78</v>
      </c>
      <c r="F9">
        <v>125</v>
      </c>
      <c r="G9">
        <v>89</v>
      </c>
    </row>
    <row r="10" spans="2:7">
      <c r="B10">
        <v>123</v>
      </c>
      <c r="C10">
        <v>87</v>
      </c>
      <c r="D10">
        <v>117</v>
      </c>
      <c r="E10">
        <v>77</v>
      </c>
      <c r="F10">
        <v>124</v>
      </c>
      <c r="G10">
        <v>88</v>
      </c>
    </row>
    <row r="11" spans="2:7">
      <c r="B11">
        <v>122</v>
      </c>
      <c r="C11">
        <v>85</v>
      </c>
      <c r="D11">
        <v>116</v>
      </c>
      <c r="E11">
        <v>73</v>
      </c>
      <c r="F11">
        <v>123</v>
      </c>
      <c r="G11">
        <v>86</v>
      </c>
    </row>
    <row r="12" spans="2:7">
      <c r="B12">
        <v>121</v>
      </c>
      <c r="C12">
        <v>83</v>
      </c>
      <c r="D12">
        <v>115</v>
      </c>
      <c r="E12">
        <v>70</v>
      </c>
      <c r="F12">
        <v>122</v>
      </c>
      <c r="G12">
        <v>85</v>
      </c>
    </row>
    <row r="13" spans="2:7">
      <c r="B13">
        <v>120</v>
      </c>
      <c r="C13">
        <v>80</v>
      </c>
      <c r="D13">
        <v>114</v>
      </c>
      <c r="E13">
        <v>69</v>
      </c>
      <c r="F13">
        <v>121</v>
      </c>
      <c r="G13">
        <v>84</v>
      </c>
    </row>
    <row r="14" spans="2:7">
      <c r="B14">
        <v>119</v>
      </c>
      <c r="C14">
        <v>79</v>
      </c>
      <c r="D14">
        <v>113</v>
      </c>
      <c r="E14">
        <v>66</v>
      </c>
      <c r="F14">
        <v>120</v>
      </c>
      <c r="G14">
        <v>82</v>
      </c>
    </row>
    <row r="15" spans="2:7">
      <c r="B15">
        <v>118</v>
      </c>
      <c r="C15">
        <v>77</v>
      </c>
      <c r="D15">
        <v>112</v>
      </c>
      <c r="E15">
        <v>63</v>
      </c>
      <c r="F15">
        <v>119</v>
      </c>
      <c r="G15">
        <v>81</v>
      </c>
    </row>
    <row r="16" spans="2:7">
      <c r="B16">
        <v>117</v>
      </c>
      <c r="C16">
        <v>75</v>
      </c>
      <c r="D16">
        <v>111</v>
      </c>
      <c r="E16">
        <v>62</v>
      </c>
      <c r="F16">
        <v>118</v>
      </c>
      <c r="G16">
        <v>79</v>
      </c>
    </row>
    <row r="17" spans="2:7">
      <c r="B17">
        <v>116</v>
      </c>
      <c r="C17">
        <v>74</v>
      </c>
      <c r="D17">
        <v>110</v>
      </c>
      <c r="E17">
        <v>59</v>
      </c>
      <c r="F17">
        <v>117</v>
      </c>
      <c r="G17">
        <v>78</v>
      </c>
    </row>
    <row r="18" spans="2:7">
      <c r="B18">
        <v>115</v>
      </c>
      <c r="C18">
        <v>72</v>
      </c>
      <c r="D18">
        <v>109</v>
      </c>
      <c r="E18">
        <v>57</v>
      </c>
      <c r="F18">
        <v>116</v>
      </c>
      <c r="G18">
        <v>77</v>
      </c>
    </row>
    <row r="19" spans="2:7">
      <c r="B19">
        <v>114</v>
      </c>
      <c r="C19">
        <v>70</v>
      </c>
      <c r="D19">
        <v>108</v>
      </c>
      <c r="E19">
        <v>55</v>
      </c>
      <c r="F19">
        <v>115</v>
      </c>
      <c r="G19">
        <v>75</v>
      </c>
    </row>
    <row r="20" spans="2:7">
      <c r="B20">
        <v>113</v>
      </c>
      <c r="C20">
        <v>69</v>
      </c>
      <c r="D20">
        <v>107</v>
      </c>
      <c r="E20">
        <v>52</v>
      </c>
      <c r="F20">
        <v>114</v>
      </c>
      <c r="G20">
        <v>74</v>
      </c>
    </row>
    <row r="21" spans="2:7">
      <c r="B21">
        <v>112</v>
      </c>
      <c r="C21">
        <v>67</v>
      </c>
      <c r="D21">
        <v>106</v>
      </c>
      <c r="E21">
        <v>51</v>
      </c>
      <c r="F21">
        <v>113</v>
      </c>
      <c r="G21">
        <v>72</v>
      </c>
    </row>
    <row r="22" spans="2:7">
      <c r="B22">
        <v>111</v>
      </c>
      <c r="C22">
        <v>65</v>
      </c>
      <c r="D22">
        <v>105</v>
      </c>
      <c r="E22">
        <v>49</v>
      </c>
      <c r="F22">
        <v>112</v>
      </c>
      <c r="G22">
        <v>70</v>
      </c>
    </row>
    <row r="23" spans="2:7">
      <c r="B23">
        <v>110</v>
      </c>
      <c r="C23">
        <v>64</v>
      </c>
      <c r="D23">
        <v>104</v>
      </c>
      <c r="E23">
        <v>47</v>
      </c>
      <c r="F23">
        <v>112</v>
      </c>
      <c r="G23">
        <v>70</v>
      </c>
    </row>
    <row r="24" spans="2:7">
      <c r="B24">
        <v>109</v>
      </c>
      <c r="C24">
        <v>61</v>
      </c>
      <c r="D24">
        <v>103</v>
      </c>
      <c r="E24">
        <v>45</v>
      </c>
      <c r="F24">
        <v>111</v>
      </c>
      <c r="G24">
        <v>67</v>
      </c>
    </row>
    <row r="25" spans="2:7">
      <c r="B25">
        <v>108</v>
      </c>
      <c r="C25">
        <v>59</v>
      </c>
      <c r="D25">
        <v>102</v>
      </c>
      <c r="E25">
        <v>45</v>
      </c>
      <c r="F25">
        <v>110</v>
      </c>
      <c r="G25">
        <v>65</v>
      </c>
    </row>
    <row r="26" spans="2:7">
      <c r="B26">
        <v>107</v>
      </c>
      <c r="C26">
        <v>57</v>
      </c>
      <c r="D26">
        <v>101</v>
      </c>
      <c r="E26">
        <v>42</v>
      </c>
      <c r="F26">
        <v>109</v>
      </c>
      <c r="G26">
        <v>63</v>
      </c>
    </row>
    <row r="27" spans="2:7">
      <c r="B27">
        <v>106</v>
      </c>
      <c r="C27">
        <v>56</v>
      </c>
      <c r="D27">
        <v>100</v>
      </c>
      <c r="E27">
        <v>40</v>
      </c>
      <c r="F27">
        <v>108</v>
      </c>
      <c r="G27">
        <v>61</v>
      </c>
    </row>
    <row r="28" spans="2:7">
      <c r="B28">
        <v>105</v>
      </c>
      <c r="C28">
        <v>54</v>
      </c>
      <c r="D28">
        <v>99</v>
      </c>
      <c r="E28">
        <v>39</v>
      </c>
      <c r="F28">
        <v>107</v>
      </c>
      <c r="G28">
        <v>59</v>
      </c>
    </row>
    <row r="29" spans="2:7">
      <c r="B29">
        <v>104</v>
      </c>
      <c r="C29">
        <v>52</v>
      </c>
      <c r="D29">
        <v>98</v>
      </c>
      <c r="E29">
        <v>37</v>
      </c>
      <c r="F29">
        <v>106</v>
      </c>
      <c r="G29">
        <v>57</v>
      </c>
    </row>
    <row r="30" spans="2:7">
      <c r="B30">
        <v>103</v>
      </c>
      <c r="C30">
        <v>51</v>
      </c>
      <c r="D30">
        <v>97</v>
      </c>
      <c r="E30">
        <v>36</v>
      </c>
      <c r="F30">
        <v>105</v>
      </c>
      <c r="G30">
        <v>55</v>
      </c>
    </row>
    <row r="31" spans="2:7">
      <c r="B31">
        <v>102</v>
      </c>
      <c r="C31">
        <v>49</v>
      </c>
      <c r="D31">
        <v>96</v>
      </c>
      <c r="E31">
        <v>35</v>
      </c>
      <c r="F31">
        <v>104</v>
      </c>
      <c r="G31">
        <v>53</v>
      </c>
    </row>
    <row r="32" spans="2:7">
      <c r="B32">
        <v>101</v>
      </c>
      <c r="C32">
        <v>48</v>
      </c>
      <c r="D32">
        <v>95</v>
      </c>
      <c r="E32">
        <v>33</v>
      </c>
      <c r="F32">
        <v>103</v>
      </c>
      <c r="G32">
        <v>51</v>
      </c>
    </row>
    <row r="33" spans="2:7">
      <c r="B33">
        <v>100</v>
      </c>
      <c r="C33">
        <v>46</v>
      </c>
      <c r="D33">
        <v>94</v>
      </c>
      <c r="E33">
        <v>32</v>
      </c>
      <c r="F33">
        <v>102</v>
      </c>
      <c r="G33">
        <v>49</v>
      </c>
    </row>
    <row r="34" spans="2:7">
      <c r="B34">
        <v>99</v>
      </c>
      <c r="C34">
        <v>45</v>
      </c>
      <c r="D34">
        <v>93</v>
      </c>
      <c r="E34">
        <v>31</v>
      </c>
      <c r="F34">
        <v>101</v>
      </c>
      <c r="G34">
        <v>47</v>
      </c>
    </row>
    <row r="35" spans="2:7">
      <c r="B35">
        <v>98</v>
      </c>
      <c r="C35">
        <v>43</v>
      </c>
      <c r="D35">
        <v>92</v>
      </c>
      <c r="E35">
        <v>30</v>
      </c>
      <c r="F35">
        <v>100</v>
      </c>
      <c r="G35">
        <v>45</v>
      </c>
    </row>
    <row r="36" spans="2:7">
      <c r="B36">
        <v>97</v>
      </c>
      <c r="C36">
        <v>41</v>
      </c>
      <c r="D36">
        <v>91</v>
      </c>
      <c r="E36">
        <v>29</v>
      </c>
      <c r="F36">
        <v>99</v>
      </c>
      <c r="G36">
        <v>44</v>
      </c>
    </row>
    <row r="37" spans="2:7">
      <c r="B37">
        <v>96</v>
      </c>
      <c r="C37">
        <v>39</v>
      </c>
      <c r="D37">
        <v>90</v>
      </c>
      <c r="E37">
        <v>27</v>
      </c>
      <c r="F37">
        <v>98</v>
      </c>
      <c r="G37">
        <v>42</v>
      </c>
    </row>
    <row r="38" spans="2:7">
      <c r="B38">
        <v>95</v>
      </c>
      <c r="C38">
        <v>38</v>
      </c>
      <c r="D38">
        <v>89</v>
      </c>
      <c r="E38">
        <v>27</v>
      </c>
      <c r="F38">
        <v>97</v>
      </c>
      <c r="G38">
        <v>40</v>
      </c>
    </row>
    <row r="39" spans="2:7">
      <c r="B39">
        <v>94</v>
      </c>
      <c r="C39">
        <v>36</v>
      </c>
      <c r="D39">
        <v>88</v>
      </c>
      <c r="E39">
        <v>26</v>
      </c>
      <c r="F39">
        <v>96</v>
      </c>
      <c r="G39">
        <v>38</v>
      </c>
    </row>
    <row r="40" spans="2:7">
      <c r="B40">
        <v>93</v>
      </c>
      <c r="C40">
        <v>35</v>
      </c>
      <c r="D40">
        <v>87</v>
      </c>
      <c r="E40">
        <v>25</v>
      </c>
      <c r="F40">
        <v>95</v>
      </c>
      <c r="G40">
        <v>37</v>
      </c>
    </row>
    <row r="41" spans="2:7">
      <c r="B41">
        <v>92</v>
      </c>
      <c r="C41">
        <v>34</v>
      </c>
      <c r="D41">
        <v>86</v>
      </c>
      <c r="E41">
        <v>24</v>
      </c>
      <c r="F41">
        <v>94</v>
      </c>
      <c r="G41">
        <v>35</v>
      </c>
    </row>
    <row r="42" spans="2:7">
      <c r="B42">
        <v>91</v>
      </c>
      <c r="C42">
        <v>32</v>
      </c>
      <c r="D42">
        <v>85</v>
      </c>
      <c r="E42">
        <v>23</v>
      </c>
      <c r="F42">
        <v>93</v>
      </c>
      <c r="G42">
        <v>34</v>
      </c>
    </row>
    <row r="43" spans="2:7">
      <c r="B43">
        <v>90</v>
      </c>
      <c r="C43">
        <v>31</v>
      </c>
      <c r="D43">
        <v>84</v>
      </c>
      <c r="E43">
        <v>22</v>
      </c>
      <c r="F43">
        <v>92</v>
      </c>
      <c r="G43">
        <v>32</v>
      </c>
    </row>
    <row r="44" spans="2:7">
      <c r="B44">
        <v>89</v>
      </c>
      <c r="C44">
        <v>30</v>
      </c>
      <c r="D44">
        <v>83</v>
      </c>
      <c r="E44">
        <v>22</v>
      </c>
      <c r="F44">
        <v>91</v>
      </c>
      <c r="G44">
        <v>31</v>
      </c>
    </row>
    <row r="45" spans="2:7">
      <c r="B45">
        <v>88</v>
      </c>
      <c r="C45">
        <v>29</v>
      </c>
      <c r="D45">
        <v>82</v>
      </c>
      <c r="E45">
        <v>21</v>
      </c>
      <c r="F45">
        <v>90</v>
      </c>
      <c r="G45">
        <v>29</v>
      </c>
    </row>
    <row r="46" spans="2:7">
      <c r="B46">
        <v>87</v>
      </c>
      <c r="C46">
        <v>27</v>
      </c>
      <c r="D46">
        <v>81</v>
      </c>
      <c r="E46">
        <v>20</v>
      </c>
      <c r="F46">
        <v>89</v>
      </c>
      <c r="G46">
        <v>28</v>
      </c>
    </row>
    <row r="47" spans="2:7">
      <c r="B47">
        <v>86</v>
      </c>
      <c r="C47">
        <v>26</v>
      </c>
      <c r="D47">
        <v>80</v>
      </c>
      <c r="E47">
        <v>20</v>
      </c>
      <c r="F47">
        <v>89</v>
      </c>
      <c r="G47">
        <v>28</v>
      </c>
    </row>
    <row r="48" spans="2:7">
      <c r="B48">
        <v>85</v>
      </c>
      <c r="C48">
        <v>24</v>
      </c>
      <c r="D48">
        <v>79</v>
      </c>
      <c r="E48">
        <v>19</v>
      </c>
      <c r="F48">
        <v>88</v>
      </c>
      <c r="G48">
        <v>26</v>
      </c>
    </row>
    <row r="49" spans="2:7">
      <c r="B49">
        <v>84</v>
      </c>
      <c r="C49">
        <v>23</v>
      </c>
      <c r="D49">
        <v>78</v>
      </c>
      <c r="E49">
        <v>18</v>
      </c>
      <c r="F49">
        <v>87</v>
      </c>
      <c r="G49">
        <v>25</v>
      </c>
    </row>
    <row r="50" spans="2:7">
      <c r="B50">
        <v>83</v>
      </c>
      <c r="C50">
        <v>22</v>
      </c>
      <c r="D50">
        <v>77</v>
      </c>
      <c r="E50">
        <v>18</v>
      </c>
      <c r="F50">
        <v>86</v>
      </c>
      <c r="G50">
        <v>24</v>
      </c>
    </row>
    <row r="51" spans="2:7">
      <c r="B51">
        <v>82</v>
      </c>
      <c r="C51">
        <v>21</v>
      </c>
      <c r="D51">
        <v>76</v>
      </c>
      <c r="E51">
        <v>17</v>
      </c>
      <c r="F51">
        <v>85</v>
      </c>
      <c r="G51">
        <v>23</v>
      </c>
    </row>
    <row r="52" spans="2:7">
      <c r="B52">
        <v>81</v>
      </c>
      <c r="C52">
        <v>20</v>
      </c>
      <c r="D52">
        <v>75</v>
      </c>
      <c r="E52">
        <v>16</v>
      </c>
      <c r="F52">
        <v>84</v>
      </c>
      <c r="G52">
        <v>22</v>
      </c>
    </row>
    <row r="53" spans="2:7">
      <c r="B53">
        <v>80</v>
      </c>
      <c r="C53">
        <v>19</v>
      </c>
      <c r="D53">
        <v>74</v>
      </c>
      <c r="E53">
        <v>16</v>
      </c>
      <c r="F53">
        <v>83</v>
      </c>
      <c r="G53">
        <v>21</v>
      </c>
    </row>
    <row r="54" spans="2:7">
      <c r="B54">
        <v>79</v>
      </c>
      <c r="C54">
        <v>18</v>
      </c>
      <c r="D54">
        <v>73</v>
      </c>
      <c r="E54">
        <v>15</v>
      </c>
      <c r="F54">
        <v>82</v>
      </c>
      <c r="G54">
        <v>20</v>
      </c>
    </row>
    <row r="55" spans="2:7">
      <c r="B55">
        <v>78</v>
      </c>
      <c r="C55">
        <v>17</v>
      </c>
      <c r="D55">
        <v>72</v>
      </c>
      <c r="E55">
        <v>15</v>
      </c>
      <c r="F55">
        <v>81</v>
      </c>
      <c r="G55">
        <v>19</v>
      </c>
    </row>
    <row r="56" spans="2:7">
      <c r="B56">
        <v>77</v>
      </c>
      <c r="C56">
        <v>16</v>
      </c>
      <c r="D56">
        <v>71</v>
      </c>
      <c r="E56">
        <v>14</v>
      </c>
      <c r="F56">
        <v>80</v>
      </c>
      <c r="G56">
        <v>18</v>
      </c>
    </row>
    <row r="57" spans="2:7">
      <c r="B57">
        <v>76</v>
      </c>
      <c r="C57">
        <v>15</v>
      </c>
      <c r="D57">
        <v>70</v>
      </c>
      <c r="E57">
        <v>13</v>
      </c>
      <c r="F57">
        <v>79</v>
      </c>
      <c r="G57">
        <v>17</v>
      </c>
    </row>
    <row r="58" spans="2:7">
      <c r="B58">
        <v>75</v>
      </c>
      <c r="C58">
        <v>14</v>
      </c>
      <c r="D58">
        <v>69</v>
      </c>
      <c r="E58">
        <v>12</v>
      </c>
      <c r="F58">
        <v>78</v>
      </c>
      <c r="G58">
        <v>16</v>
      </c>
    </row>
    <row r="59" spans="2:7">
      <c r="B59">
        <v>74</v>
      </c>
      <c r="C59">
        <v>13</v>
      </c>
      <c r="D59">
        <v>68</v>
      </c>
      <c r="E59">
        <v>11</v>
      </c>
      <c r="F59">
        <v>77</v>
      </c>
      <c r="G59">
        <v>15</v>
      </c>
    </row>
    <row r="60" spans="2:7">
      <c r="B60">
        <v>73</v>
      </c>
      <c r="C60">
        <v>12</v>
      </c>
      <c r="D60">
        <v>67</v>
      </c>
      <c r="E60">
        <v>11</v>
      </c>
      <c r="F60">
        <v>76</v>
      </c>
      <c r="G60">
        <v>14</v>
      </c>
    </row>
    <row r="61" spans="2:7">
      <c r="B61">
        <v>72</v>
      </c>
      <c r="C61">
        <v>11</v>
      </c>
      <c r="D61">
        <v>66</v>
      </c>
      <c r="E61">
        <v>10</v>
      </c>
      <c r="F61">
        <v>75</v>
      </c>
      <c r="G61">
        <v>14</v>
      </c>
    </row>
    <row r="62" spans="2:7">
      <c r="B62">
        <v>71</v>
      </c>
      <c r="C62">
        <v>10</v>
      </c>
      <c r="D62">
        <v>65</v>
      </c>
      <c r="E62">
        <v>9</v>
      </c>
      <c r="F62">
        <v>74</v>
      </c>
      <c r="G62">
        <v>13</v>
      </c>
    </row>
    <row r="63" spans="2:7">
      <c r="B63">
        <v>70</v>
      </c>
      <c r="C63">
        <v>9</v>
      </c>
      <c r="D63">
        <v>64</v>
      </c>
      <c r="E63">
        <v>8</v>
      </c>
      <c r="F63">
        <v>73</v>
      </c>
      <c r="G63">
        <v>12</v>
      </c>
    </row>
    <row r="64" spans="2:7">
      <c r="B64">
        <v>69</v>
      </c>
      <c r="C64">
        <v>9</v>
      </c>
      <c r="D64">
        <v>63</v>
      </c>
      <c r="E64">
        <v>7</v>
      </c>
      <c r="F64">
        <v>72</v>
      </c>
      <c r="G64">
        <v>11</v>
      </c>
    </row>
    <row r="65" spans="2:7">
      <c r="B65">
        <v>68</v>
      </c>
      <c r="C65">
        <v>8</v>
      </c>
      <c r="D65">
        <v>62</v>
      </c>
      <c r="E65">
        <v>6</v>
      </c>
      <c r="F65">
        <v>71</v>
      </c>
      <c r="G65">
        <v>11</v>
      </c>
    </row>
    <row r="66" spans="2:7">
      <c r="B66">
        <v>67</v>
      </c>
      <c r="C66">
        <v>7</v>
      </c>
      <c r="D66">
        <v>61</v>
      </c>
      <c r="E66">
        <v>5</v>
      </c>
      <c r="F66">
        <v>70</v>
      </c>
      <c r="G66">
        <v>10</v>
      </c>
    </row>
    <row r="67" spans="2:7">
      <c r="B67">
        <v>66</v>
      </c>
      <c r="C67">
        <v>7</v>
      </c>
      <c r="D67">
        <v>60</v>
      </c>
      <c r="E67">
        <v>4</v>
      </c>
      <c r="F67">
        <v>69</v>
      </c>
      <c r="G67">
        <v>9</v>
      </c>
    </row>
    <row r="68" spans="2:7">
      <c r="B68">
        <v>65</v>
      </c>
      <c r="C68">
        <v>6</v>
      </c>
      <c r="D68">
        <v>59</v>
      </c>
      <c r="E68">
        <v>3</v>
      </c>
      <c r="F68">
        <v>68</v>
      </c>
      <c r="G68">
        <v>9</v>
      </c>
    </row>
    <row r="69" spans="2:7">
      <c r="B69">
        <v>64</v>
      </c>
      <c r="C69">
        <v>6</v>
      </c>
      <c r="D69">
        <v>58</v>
      </c>
      <c r="E69">
        <v>2</v>
      </c>
      <c r="F69">
        <v>67</v>
      </c>
      <c r="G69">
        <v>8</v>
      </c>
    </row>
    <row r="70" spans="2:7">
      <c r="B70">
        <v>63</v>
      </c>
      <c r="C70">
        <v>5</v>
      </c>
      <c r="D70">
        <v>57</v>
      </c>
      <c r="E70">
        <v>2</v>
      </c>
      <c r="F70">
        <v>66</v>
      </c>
      <c r="G70">
        <v>7</v>
      </c>
    </row>
    <row r="71" spans="2:7">
      <c r="B71">
        <v>62</v>
      </c>
      <c r="C71">
        <v>4</v>
      </c>
      <c r="D71">
        <v>56</v>
      </c>
      <c r="E71">
        <v>1</v>
      </c>
      <c r="F71">
        <v>65</v>
      </c>
      <c r="G71">
        <v>6</v>
      </c>
    </row>
    <row r="72" spans="2:7">
      <c r="B72">
        <v>61</v>
      </c>
      <c r="C72">
        <v>3</v>
      </c>
      <c r="D72">
        <v>55</v>
      </c>
      <c r="E72">
        <v>1</v>
      </c>
      <c r="F72">
        <v>65</v>
      </c>
      <c r="G72">
        <v>6</v>
      </c>
    </row>
    <row r="73" spans="2:7">
      <c r="B73">
        <v>60</v>
      </c>
      <c r="C73">
        <v>3</v>
      </c>
      <c r="D73">
        <v>54</v>
      </c>
      <c r="E73">
        <v>1</v>
      </c>
      <c r="F73">
        <v>64</v>
      </c>
      <c r="G73">
        <v>6</v>
      </c>
    </row>
    <row r="74" spans="2:7">
      <c r="B74">
        <v>59</v>
      </c>
      <c r="C74">
        <v>2</v>
      </c>
      <c r="D74">
        <v>53</v>
      </c>
      <c r="E74">
        <v>0</v>
      </c>
      <c r="F74">
        <v>63</v>
      </c>
      <c r="G74">
        <v>5</v>
      </c>
    </row>
    <row r="75" spans="2:7">
      <c r="B75">
        <v>58</v>
      </c>
      <c r="C75">
        <v>2</v>
      </c>
      <c r="D75">
        <v>52</v>
      </c>
      <c r="E75">
        <v>0</v>
      </c>
      <c r="F75">
        <v>62</v>
      </c>
      <c r="G75">
        <v>5</v>
      </c>
    </row>
    <row r="76" spans="2:7">
      <c r="B76">
        <v>57</v>
      </c>
      <c r="C76">
        <v>2</v>
      </c>
      <c r="D76">
        <v>51</v>
      </c>
      <c r="E76">
        <v>0</v>
      </c>
      <c r="F76">
        <v>61</v>
      </c>
      <c r="G76">
        <v>4</v>
      </c>
    </row>
    <row r="77" spans="2:7">
      <c r="B77">
        <v>56</v>
      </c>
      <c r="C77">
        <v>1</v>
      </c>
      <c r="D77">
        <v>50</v>
      </c>
      <c r="E77">
        <v>0</v>
      </c>
      <c r="F77">
        <v>60</v>
      </c>
      <c r="G77">
        <v>3</v>
      </c>
    </row>
    <row r="78" spans="2:7">
      <c r="B78">
        <v>55</v>
      </c>
      <c r="C78">
        <v>1</v>
      </c>
      <c r="D78">
        <v>48</v>
      </c>
      <c r="E78">
        <v>0</v>
      </c>
      <c r="F78">
        <v>59</v>
      </c>
      <c r="G78">
        <v>3</v>
      </c>
    </row>
    <row r="79" spans="2:7">
      <c r="B79">
        <v>54</v>
      </c>
      <c r="C79">
        <v>1</v>
      </c>
      <c r="D79">
        <v>0</v>
      </c>
      <c r="E79">
        <v>0</v>
      </c>
      <c r="F79">
        <v>58</v>
      </c>
      <c r="G79">
        <v>3</v>
      </c>
    </row>
    <row r="80" spans="2:7">
      <c r="B80">
        <v>53</v>
      </c>
      <c r="C80">
        <v>1</v>
      </c>
      <c r="F80">
        <v>57</v>
      </c>
      <c r="G80">
        <v>2</v>
      </c>
    </row>
    <row r="81" spans="2:7">
      <c r="B81">
        <v>52</v>
      </c>
      <c r="C81">
        <v>0</v>
      </c>
      <c r="F81">
        <v>56</v>
      </c>
      <c r="G81">
        <v>2</v>
      </c>
    </row>
    <row r="82" spans="2:7">
      <c r="B82">
        <v>51</v>
      </c>
      <c r="C82">
        <v>0</v>
      </c>
      <c r="F82">
        <v>55</v>
      </c>
      <c r="G82">
        <v>1</v>
      </c>
    </row>
    <row r="83" spans="2:7">
      <c r="B83">
        <v>50</v>
      </c>
      <c r="C83">
        <v>0</v>
      </c>
      <c r="F83">
        <v>54</v>
      </c>
      <c r="G83">
        <v>1</v>
      </c>
    </row>
    <row r="84" spans="2:7">
      <c r="B84">
        <v>49</v>
      </c>
      <c r="C84">
        <v>0</v>
      </c>
      <c r="F84">
        <v>53</v>
      </c>
      <c r="G84">
        <v>1</v>
      </c>
    </row>
    <row r="85" spans="2:7">
      <c r="B85">
        <v>48</v>
      </c>
      <c r="C85">
        <v>0</v>
      </c>
      <c r="F85">
        <v>52</v>
      </c>
      <c r="G85">
        <v>1</v>
      </c>
    </row>
    <row r="86" spans="2:7">
      <c r="B86">
        <v>47</v>
      </c>
      <c r="C86">
        <v>0</v>
      </c>
      <c r="F86">
        <v>51</v>
      </c>
      <c r="G86">
        <v>1</v>
      </c>
    </row>
    <row r="87" spans="2:7">
      <c r="B87">
        <v>46</v>
      </c>
      <c r="C87">
        <v>0</v>
      </c>
      <c r="F87">
        <v>50</v>
      </c>
      <c r="G87">
        <v>0</v>
      </c>
    </row>
    <row r="88" spans="2:7">
      <c r="B88">
        <v>45</v>
      </c>
      <c r="C88">
        <v>0</v>
      </c>
      <c r="F88">
        <v>49</v>
      </c>
      <c r="G88">
        <v>0</v>
      </c>
    </row>
    <row r="89" spans="2:7">
      <c r="B89">
        <v>44</v>
      </c>
      <c r="C89">
        <v>0</v>
      </c>
      <c r="F89">
        <v>48</v>
      </c>
      <c r="G89">
        <v>0</v>
      </c>
    </row>
    <row r="90" spans="2:7">
      <c r="B90">
        <v>43</v>
      </c>
      <c r="C90">
        <v>0</v>
      </c>
      <c r="F90">
        <v>47</v>
      </c>
      <c r="G90">
        <v>0</v>
      </c>
    </row>
    <row r="91" spans="2:7">
      <c r="B91">
        <v>42</v>
      </c>
      <c r="C91">
        <v>0</v>
      </c>
      <c r="F91">
        <v>46</v>
      </c>
      <c r="G91">
        <v>0</v>
      </c>
    </row>
    <row r="92" spans="2:7">
      <c r="B92">
        <v>41</v>
      </c>
      <c r="C92">
        <v>0</v>
      </c>
      <c r="F92">
        <v>45</v>
      </c>
      <c r="G92">
        <v>0</v>
      </c>
    </row>
    <row r="93" spans="2:7">
      <c r="B93">
        <v>39</v>
      </c>
      <c r="C93">
        <v>0</v>
      </c>
      <c r="F93">
        <v>44</v>
      </c>
      <c r="G93">
        <v>0</v>
      </c>
    </row>
    <row r="94" spans="2:7">
      <c r="B94">
        <v>0</v>
      </c>
      <c r="C94">
        <v>0</v>
      </c>
      <c r="F94">
        <v>43</v>
      </c>
      <c r="G94">
        <v>0</v>
      </c>
    </row>
    <row r="95" spans="2:7">
      <c r="F95">
        <v>42</v>
      </c>
      <c r="G95">
        <v>0</v>
      </c>
    </row>
    <row r="96" spans="2:7">
      <c r="F96">
        <v>42</v>
      </c>
      <c r="G96">
        <v>0</v>
      </c>
    </row>
    <row r="97" spans="6:7">
      <c r="F97">
        <v>41</v>
      </c>
      <c r="G97">
        <v>0</v>
      </c>
    </row>
    <row r="98" spans="6:7">
      <c r="F98">
        <v>40</v>
      </c>
      <c r="G98">
        <v>0</v>
      </c>
    </row>
    <row r="99" spans="6:7">
      <c r="F99">
        <v>39</v>
      </c>
      <c r="G99">
        <v>0</v>
      </c>
    </row>
    <row r="100" spans="6:7">
      <c r="F100">
        <v>38</v>
      </c>
      <c r="G100">
        <v>0</v>
      </c>
    </row>
    <row r="101" spans="6:7">
      <c r="F101">
        <v>36</v>
      </c>
      <c r="G101">
        <v>0</v>
      </c>
    </row>
    <row r="102" spans="6:7">
      <c r="F102">
        <v>0</v>
      </c>
      <c r="G102">
        <v>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N40" sqref="B40:N40"/>
    </sheetView>
  </sheetViews>
  <sheetFormatPr defaultRowHeight="16.5"/>
  <cols>
    <col min="1" max="14" width="9" style="1"/>
  </cols>
  <sheetData>
    <row r="1" spans="1:14">
      <c r="A1" s="1" t="s">
        <v>550</v>
      </c>
      <c r="B1" s="1" t="s">
        <v>551</v>
      </c>
      <c r="C1" s="1" t="s">
        <v>552</v>
      </c>
      <c r="D1" s="1" t="s">
        <v>553</v>
      </c>
      <c r="E1" s="1" t="s">
        <v>554</v>
      </c>
      <c r="F1" s="1" t="s">
        <v>541</v>
      </c>
      <c r="G1" s="1" t="s">
        <v>542</v>
      </c>
      <c r="H1" s="1" t="s">
        <v>555</v>
      </c>
      <c r="I1" s="1" t="s">
        <v>556</v>
      </c>
      <c r="J1" s="1" t="s">
        <v>543</v>
      </c>
      <c r="K1" s="1" t="s">
        <v>557</v>
      </c>
      <c r="L1" s="1" t="s">
        <v>544</v>
      </c>
      <c r="M1" s="1" t="s">
        <v>558</v>
      </c>
      <c r="N1" s="1" t="s">
        <v>559</v>
      </c>
    </row>
    <row r="2" spans="1:14">
      <c r="A2" s="1">
        <v>14</v>
      </c>
      <c r="B2" s="1">
        <v>13</v>
      </c>
      <c r="C2" s="1">
        <v>12</v>
      </c>
      <c r="D2" s="1">
        <v>11</v>
      </c>
      <c r="E2" s="1">
        <v>10</v>
      </c>
      <c r="F2" s="1">
        <v>9</v>
      </c>
      <c r="G2" s="1">
        <v>8</v>
      </c>
      <c r="H2" s="1">
        <v>7</v>
      </c>
      <c r="I2" s="1">
        <v>6</v>
      </c>
      <c r="J2" s="1">
        <v>5</v>
      </c>
      <c r="K2" s="1">
        <v>4</v>
      </c>
      <c r="L2" s="1">
        <v>3</v>
      </c>
      <c r="M2" s="1">
        <v>2</v>
      </c>
      <c r="N2" s="1">
        <v>1</v>
      </c>
    </row>
    <row r="3" spans="1:14" ht="24">
      <c r="A3" s="8" t="s">
        <v>16</v>
      </c>
      <c r="B3" s="8" t="s">
        <v>17</v>
      </c>
      <c r="C3" s="8" t="s">
        <v>19</v>
      </c>
      <c r="D3" s="8" t="s">
        <v>531</v>
      </c>
      <c r="E3" s="8" t="s">
        <v>531</v>
      </c>
      <c r="F3" s="8" t="s">
        <v>22</v>
      </c>
      <c r="G3" s="8" t="s">
        <v>22</v>
      </c>
      <c r="H3" s="8" t="s">
        <v>539</v>
      </c>
      <c r="I3" s="8" t="s">
        <v>519</v>
      </c>
      <c r="J3" s="8" t="s">
        <v>521</v>
      </c>
      <c r="K3" s="8" t="s">
        <v>520</v>
      </c>
      <c r="L3" s="8" t="s">
        <v>522</v>
      </c>
      <c r="M3" s="8" t="s">
        <v>28</v>
      </c>
      <c r="N3" s="12" t="s">
        <v>535</v>
      </c>
    </row>
    <row r="4" spans="1:14">
      <c r="A4" s="9" t="s">
        <v>532</v>
      </c>
      <c r="B4" s="9" t="s">
        <v>532</v>
      </c>
      <c r="C4" s="9" t="s">
        <v>532</v>
      </c>
      <c r="D4" s="9" t="s">
        <v>533</v>
      </c>
      <c r="E4" s="9" t="s">
        <v>534</v>
      </c>
      <c r="F4" s="9" t="s">
        <v>533</v>
      </c>
      <c r="G4" s="9" t="s">
        <v>534</v>
      </c>
      <c r="H4" s="9" t="s">
        <v>532</v>
      </c>
      <c r="I4" s="9" t="s">
        <v>540</v>
      </c>
      <c r="J4" s="9" t="s">
        <v>532</v>
      </c>
      <c r="K4" s="9" t="s">
        <v>540</v>
      </c>
      <c r="L4" s="9" t="s">
        <v>532</v>
      </c>
      <c r="M4" s="9" t="s">
        <v>532</v>
      </c>
      <c r="N4" s="13" t="s">
        <v>536</v>
      </c>
    </row>
    <row r="5" spans="1:14" ht="24">
      <c r="A5" s="9">
        <v>800</v>
      </c>
      <c r="B5" s="9">
        <v>900</v>
      </c>
      <c r="C5" s="9">
        <v>800</v>
      </c>
      <c r="D5" s="9">
        <v>1000</v>
      </c>
      <c r="E5" s="9">
        <v>1000</v>
      </c>
      <c r="F5" s="9">
        <v>1000</v>
      </c>
      <c r="G5" s="9">
        <v>900</v>
      </c>
      <c r="H5" s="9">
        <v>800</v>
      </c>
      <c r="I5" s="9">
        <v>1000</v>
      </c>
      <c r="J5" s="9">
        <v>700</v>
      </c>
      <c r="K5" s="9">
        <v>1000</v>
      </c>
      <c r="L5" s="9">
        <v>800</v>
      </c>
      <c r="M5" s="9">
        <v>1000</v>
      </c>
      <c r="N5" s="13" t="s">
        <v>537</v>
      </c>
    </row>
    <row r="6" spans="1:14">
      <c r="A6" s="9">
        <v>526.4</v>
      </c>
      <c r="B6" s="9">
        <v>596</v>
      </c>
      <c r="C6" s="9">
        <v>523.29999999999995</v>
      </c>
      <c r="D6" s="9">
        <v>665.3</v>
      </c>
      <c r="E6" s="9">
        <v>660</v>
      </c>
      <c r="F6" s="9">
        <v>1005.4</v>
      </c>
      <c r="G6" s="9">
        <v>904.8</v>
      </c>
      <c r="H6" s="9">
        <v>800</v>
      </c>
      <c r="I6" s="9">
        <v>1000</v>
      </c>
      <c r="J6" s="9">
        <v>488.5</v>
      </c>
      <c r="K6" s="9">
        <v>1000</v>
      </c>
      <c r="L6" s="9">
        <v>529.5</v>
      </c>
      <c r="M6" s="9">
        <v>659</v>
      </c>
      <c r="N6" s="13" t="s">
        <v>538</v>
      </c>
    </row>
    <row r="7" spans="1:14">
      <c r="A7" s="10">
        <v>467.7</v>
      </c>
      <c r="B7" s="11">
        <v>525.70000000000005</v>
      </c>
      <c r="C7" s="10">
        <v>467</v>
      </c>
      <c r="D7" s="10">
        <v>587</v>
      </c>
      <c r="E7" s="10">
        <v>586.6</v>
      </c>
      <c r="F7" s="11">
        <v>891.5</v>
      </c>
      <c r="G7" s="11">
        <v>802.2</v>
      </c>
      <c r="H7" s="10">
        <v>706.5</v>
      </c>
      <c r="I7" s="11">
        <v>883.4</v>
      </c>
      <c r="J7" s="11">
        <v>445.3</v>
      </c>
      <c r="K7" s="11">
        <v>891.6</v>
      </c>
      <c r="L7" s="10">
        <v>466.7</v>
      </c>
      <c r="M7" s="10">
        <v>584.70000000000005</v>
      </c>
      <c r="N7" s="14">
        <v>20</v>
      </c>
    </row>
    <row r="8" spans="1:14">
      <c r="A8" s="10">
        <v>468.8</v>
      </c>
      <c r="B8" s="11">
        <v>527</v>
      </c>
      <c r="C8" s="10">
        <v>468.2</v>
      </c>
      <c r="D8" s="10">
        <v>588.4</v>
      </c>
      <c r="E8" s="10">
        <v>587.9</v>
      </c>
      <c r="F8" s="11">
        <v>894</v>
      </c>
      <c r="G8" s="11">
        <v>804.4</v>
      </c>
      <c r="H8" s="10">
        <v>708.4</v>
      </c>
      <c r="I8" s="11">
        <v>885.5</v>
      </c>
      <c r="J8" s="11">
        <v>446.2</v>
      </c>
      <c r="K8" s="11">
        <v>893.7</v>
      </c>
      <c r="L8" s="10">
        <v>467.9</v>
      </c>
      <c r="M8" s="10">
        <v>586</v>
      </c>
      <c r="N8" s="14">
        <v>19.5</v>
      </c>
    </row>
    <row r="9" spans="1:14">
      <c r="A9" s="10">
        <v>469.9</v>
      </c>
      <c r="B9" s="11">
        <v>528.20000000000005</v>
      </c>
      <c r="C9" s="10">
        <v>469.3</v>
      </c>
      <c r="D9" s="10">
        <v>589.79999999999995</v>
      </c>
      <c r="E9" s="10">
        <v>589.20000000000005</v>
      </c>
      <c r="F9" s="11">
        <v>896</v>
      </c>
      <c r="G9" s="11">
        <v>806.7</v>
      </c>
      <c r="H9" s="10">
        <v>710.2</v>
      </c>
      <c r="I9" s="11">
        <v>887.8</v>
      </c>
      <c r="J9" s="11">
        <v>447</v>
      </c>
      <c r="K9" s="11">
        <v>895.4</v>
      </c>
      <c r="L9" s="10">
        <v>469.1</v>
      </c>
      <c r="M9" s="10">
        <v>587.20000000000005</v>
      </c>
      <c r="N9" s="14">
        <v>19</v>
      </c>
    </row>
    <row r="10" spans="1:14">
      <c r="A10" s="10">
        <v>470.6</v>
      </c>
      <c r="B10" s="11">
        <v>529.5</v>
      </c>
      <c r="C10" s="10">
        <v>470.3</v>
      </c>
      <c r="D10" s="10">
        <v>591.29999999999995</v>
      </c>
      <c r="E10" s="10">
        <v>590.4</v>
      </c>
      <c r="F10" s="11">
        <v>898.1</v>
      </c>
      <c r="G10" s="11">
        <v>808.3</v>
      </c>
      <c r="H10" s="10">
        <v>711.8</v>
      </c>
      <c r="I10" s="11">
        <v>889.8</v>
      </c>
      <c r="J10" s="11">
        <v>447.7</v>
      </c>
      <c r="K10" s="11">
        <v>897.1</v>
      </c>
      <c r="L10" s="10">
        <v>470.2</v>
      </c>
      <c r="M10" s="10">
        <v>588.4</v>
      </c>
      <c r="N10" s="14">
        <v>18.5</v>
      </c>
    </row>
    <row r="11" spans="1:14">
      <c r="A11" s="10">
        <v>471.6</v>
      </c>
      <c r="B11" s="11">
        <v>530.70000000000005</v>
      </c>
      <c r="C11" s="10">
        <v>471.3</v>
      </c>
      <c r="D11" s="10">
        <v>592.4</v>
      </c>
      <c r="E11" s="10">
        <v>591.6</v>
      </c>
      <c r="F11" s="11">
        <v>899.8</v>
      </c>
      <c r="G11" s="11">
        <v>809.9</v>
      </c>
      <c r="H11" s="10">
        <v>713.2</v>
      </c>
      <c r="I11" s="11">
        <v>891.8</v>
      </c>
      <c r="J11" s="11">
        <v>448.4</v>
      </c>
      <c r="K11" s="11">
        <v>898.8</v>
      </c>
      <c r="L11" s="10">
        <v>471.4</v>
      </c>
      <c r="M11" s="10">
        <v>589.70000000000005</v>
      </c>
      <c r="N11" s="14">
        <v>18</v>
      </c>
    </row>
    <row r="12" spans="1:14">
      <c r="A12" s="10">
        <v>472.6</v>
      </c>
      <c r="B12" s="11">
        <v>531.6</v>
      </c>
      <c r="C12" s="10">
        <v>472</v>
      </c>
      <c r="D12" s="10">
        <v>593.5</v>
      </c>
      <c r="E12" s="10">
        <v>592.6</v>
      </c>
      <c r="F12" s="11">
        <v>901.4</v>
      </c>
      <c r="G12" s="11">
        <v>811.4</v>
      </c>
      <c r="H12" s="10">
        <v>714.5</v>
      </c>
      <c r="I12" s="11">
        <v>893.2</v>
      </c>
      <c r="J12" s="11">
        <v>449.1</v>
      </c>
      <c r="K12" s="11">
        <v>900.5</v>
      </c>
      <c r="L12" s="10">
        <v>472.1</v>
      </c>
      <c r="M12" s="10">
        <v>590.70000000000005</v>
      </c>
      <c r="N12" s="14">
        <v>17.5</v>
      </c>
    </row>
    <row r="13" spans="1:14">
      <c r="A13" s="10">
        <v>473.7</v>
      </c>
      <c r="B13" s="11">
        <v>532.4</v>
      </c>
      <c r="C13" s="10">
        <v>472.7</v>
      </c>
      <c r="D13" s="10">
        <v>594.79999999999995</v>
      </c>
      <c r="E13" s="10">
        <v>593.5</v>
      </c>
      <c r="F13" s="11">
        <v>903.2</v>
      </c>
      <c r="G13" s="11">
        <v>812.9</v>
      </c>
      <c r="H13" s="10">
        <v>716</v>
      </c>
      <c r="I13" s="11">
        <v>894.6</v>
      </c>
      <c r="J13" s="11">
        <v>449.8</v>
      </c>
      <c r="K13" s="11">
        <v>902.2</v>
      </c>
      <c r="L13" s="10">
        <v>473.3</v>
      </c>
      <c r="M13" s="10">
        <v>591.6</v>
      </c>
      <c r="N13" s="14">
        <v>17</v>
      </c>
    </row>
    <row r="14" spans="1:14">
      <c r="A14" s="10">
        <v>474.8</v>
      </c>
      <c r="B14" s="11">
        <v>533.6</v>
      </c>
      <c r="C14" s="10">
        <v>473.6</v>
      </c>
      <c r="D14" s="10">
        <v>596.1</v>
      </c>
      <c r="E14" s="10">
        <v>594.79999999999995</v>
      </c>
      <c r="F14" s="11">
        <v>905.2</v>
      </c>
      <c r="G14" s="11">
        <v>814.8</v>
      </c>
      <c r="H14" s="10">
        <v>717.4</v>
      </c>
      <c r="I14" s="11">
        <v>896.6</v>
      </c>
      <c r="J14" s="11">
        <v>450.5</v>
      </c>
      <c r="K14" s="11">
        <v>903.8</v>
      </c>
      <c r="L14" s="10">
        <v>474.5</v>
      </c>
      <c r="M14" s="10">
        <v>592.79999999999995</v>
      </c>
      <c r="N14" s="14">
        <v>16.5</v>
      </c>
    </row>
    <row r="15" spans="1:14">
      <c r="A15" s="10">
        <v>475.8</v>
      </c>
      <c r="B15" s="11">
        <v>534.70000000000005</v>
      </c>
      <c r="C15" s="10">
        <v>474.6</v>
      </c>
      <c r="D15" s="10">
        <v>597.1</v>
      </c>
      <c r="E15" s="10">
        <v>596</v>
      </c>
      <c r="F15" s="11">
        <v>907.3</v>
      </c>
      <c r="G15" s="11">
        <v>816.6</v>
      </c>
      <c r="H15" s="10">
        <v>719.2</v>
      </c>
      <c r="I15" s="11">
        <v>898.5</v>
      </c>
      <c r="J15" s="11">
        <v>451.2</v>
      </c>
      <c r="K15" s="11">
        <v>906</v>
      </c>
      <c r="L15" s="10">
        <v>475.5</v>
      </c>
      <c r="M15" s="10">
        <v>594.1</v>
      </c>
      <c r="N15" s="14">
        <v>16</v>
      </c>
    </row>
    <row r="16" spans="1:14">
      <c r="A16" s="10">
        <v>476.7</v>
      </c>
      <c r="B16" s="11">
        <v>535.9</v>
      </c>
      <c r="C16" s="10">
        <v>475.8</v>
      </c>
      <c r="D16" s="10">
        <v>598.4</v>
      </c>
      <c r="E16" s="10">
        <v>597.6</v>
      </c>
      <c r="F16" s="11">
        <v>909.3</v>
      </c>
      <c r="G16" s="11">
        <v>818.4</v>
      </c>
      <c r="H16" s="10">
        <v>720.9</v>
      </c>
      <c r="I16" s="11">
        <v>900.5</v>
      </c>
      <c r="J16" s="11">
        <v>452</v>
      </c>
      <c r="K16" s="11">
        <v>908.2</v>
      </c>
      <c r="L16" s="10">
        <v>476.5</v>
      </c>
      <c r="M16" s="10">
        <v>595.9</v>
      </c>
      <c r="N16" s="14">
        <v>15.5</v>
      </c>
    </row>
    <row r="17" spans="1:14">
      <c r="A17" s="10">
        <v>477.6</v>
      </c>
      <c r="B17" s="11">
        <v>537.1</v>
      </c>
      <c r="C17" s="10">
        <v>476.9</v>
      </c>
      <c r="D17" s="10">
        <v>599.79999999999995</v>
      </c>
      <c r="E17" s="10">
        <v>599.1</v>
      </c>
      <c r="F17" s="11">
        <v>911.3</v>
      </c>
      <c r="G17" s="11">
        <v>820.1</v>
      </c>
      <c r="H17" s="10">
        <v>722</v>
      </c>
      <c r="I17" s="11">
        <v>902.5</v>
      </c>
      <c r="J17" s="11">
        <v>452.6</v>
      </c>
      <c r="K17" s="11">
        <v>910</v>
      </c>
      <c r="L17" s="10">
        <v>477.5</v>
      </c>
      <c r="M17" s="10">
        <v>597</v>
      </c>
      <c r="N17" s="14">
        <v>15</v>
      </c>
    </row>
    <row r="18" spans="1:14">
      <c r="A18" s="10">
        <v>478.5</v>
      </c>
      <c r="B18" s="11">
        <v>538.1</v>
      </c>
      <c r="C18" s="10">
        <v>477.8</v>
      </c>
      <c r="D18" s="10">
        <v>600.9</v>
      </c>
      <c r="E18" s="10">
        <v>600.29999999999995</v>
      </c>
      <c r="F18" s="11">
        <v>913</v>
      </c>
      <c r="G18" s="11">
        <v>821.6</v>
      </c>
      <c r="H18" s="10">
        <v>723.1</v>
      </c>
      <c r="I18" s="11">
        <v>903.8</v>
      </c>
      <c r="J18" s="11">
        <v>453.3</v>
      </c>
      <c r="K18" s="11">
        <v>911.7</v>
      </c>
      <c r="L18" s="10">
        <v>478.5</v>
      </c>
      <c r="M18" s="10">
        <v>598.20000000000005</v>
      </c>
      <c r="N18" s="14">
        <v>14.5</v>
      </c>
    </row>
    <row r="19" spans="1:14">
      <c r="A19" s="10">
        <v>479.6</v>
      </c>
      <c r="B19" s="11">
        <v>539.1</v>
      </c>
      <c r="C19" s="10">
        <v>478.6</v>
      </c>
      <c r="D19" s="10">
        <v>602</v>
      </c>
      <c r="E19" s="10">
        <v>601.5</v>
      </c>
      <c r="F19" s="11">
        <v>914.6</v>
      </c>
      <c r="G19" s="11">
        <v>823.2</v>
      </c>
      <c r="H19" s="10">
        <v>724.7</v>
      </c>
      <c r="I19" s="11">
        <v>905.8</v>
      </c>
      <c r="J19" s="11">
        <v>454.1</v>
      </c>
      <c r="K19" s="11">
        <v>913.8</v>
      </c>
      <c r="L19" s="10">
        <v>479.6</v>
      </c>
      <c r="M19" s="10">
        <v>599.5</v>
      </c>
      <c r="N19" s="14">
        <v>14</v>
      </c>
    </row>
    <row r="20" spans="1:14">
      <c r="A20" s="10">
        <v>480.6</v>
      </c>
      <c r="B20" s="11">
        <v>540.29999999999995</v>
      </c>
      <c r="C20" s="10">
        <v>479.7</v>
      </c>
      <c r="D20" s="10">
        <v>603.4</v>
      </c>
      <c r="E20" s="10">
        <v>602.70000000000005</v>
      </c>
      <c r="F20" s="11">
        <v>916.5</v>
      </c>
      <c r="G20" s="11">
        <v>824.8</v>
      </c>
      <c r="H20" s="10">
        <v>726.2</v>
      </c>
      <c r="I20" s="11">
        <v>907.9</v>
      </c>
      <c r="J20" s="11">
        <v>454.9</v>
      </c>
      <c r="K20" s="11">
        <v>915.8</v>
      </c>
      <c r="L20" s="10">
        <v>480.7</v>
      </c>
      <c r="M20" s="10">
        <v>600.70000000000005</v>
      </c>
      <c r="N20" s="14">
        <v>13.5</v>
      </c>
    </row>
    <row r="21" spans="1:14">
      <c r="A21" s="10">
        <v>481.6</v>
      </c>
      <c r="B21" s="11">
        <v>541.5</v>
      </c>
      <c r="C21" s="10">
        <v>480.8</v>
      </c>
      <c r="D21" s="10">
        <v>604.70000000000005</v>
      </c>
      <c r="E21" s="10">
        <v>603.9</v>
      </c>
      <c r="F21" s="11">
        <v>918.4</v>
      </c>
      <c r="G21" s="11">
        <v>826.5</v>
      </c>
      <c r="H21" s="10">
        <v>727.8</v>
      </c>
      <c r="I21" s="11">
        <v>909.8</v>
      </c>
      <c r="J21" s="11">
        <v>455.6</v>
      </c>
      <c r="K21" s="11">
        <v>917.9</v>
      </c>
      <c r="L21" s="10">
        <v>481.8</v>
      </c>
      <c r="M21" s="10">
        <v>601.9</v>
      </c>
      <c r="N21" s="14">
        <v>13</v>
      </c>
    </row>
    <row r="22" spans="1:14">
      <c r="A22" s="10">
        <v>482.7</v>
      </c>
      <c r="B22" s="11">
        <v>542.6</v>
      </c>
      <c r="C22" s="10">
        <v>481.8</v>
      </c>
      <c r="D22" s="10">
        <v>606</v>
      </c>
      <c r="E22" s="10">
        <v>605.29999999999995</v>
      </c>
      <c r="F22" s="11">
        <v>920.3</v>
      </c>
      <c r="G22" s="11">
        <v>828.2</v>
      </c>
      <c r="H22" s="10">
        <v>729.3</v>
      </c>
      <c r="I22" s="11">
        <v>911.8</v>
      </c>
      <c r="J22" s="11">
        <v>456.4</v>
      </c>
      <c r="K22" s="11">
        <v>920</v>
      </c>
      <c r="L22" s="10">
        <v>482.9</v>
      </c>
      <c r="M22" s="10">
        <v>603.29999999999995</v>
      </c>
      <c r="N22" s="14">
        <v>12.5</v>
      </c>
    </row>
    <row r="23" spans="1:14">
      <c r="A23" s="10">
        <v>483.7</v>
      </c>
      <c r="B23" s="11">
        <v>543.79999999999995</v>
      </c>
      <c r="C23" s="10">
        <v>482.9</v>
      </c>
      <c r="D23" s="10">
        <v>607.20000000000005</v>
      </c>
      <c r="E23" s="10">
        <v>606.70000000000005</v>
      </c>
      <c r="F23" s="11">
        <v>922.2</v>
      </c>
      <c r="G23" s="11">
        <v>830</v>
      </c>
      <c r="H23" s="10">
        <v>730.9</v>
      </c>
      <c r="I23" s="11">
        <v>913.8</v>
      </c>
      <c r="J23" s="11">
        <v>457.2</v>
      </c>
      <c r="K23" s="11">
        <v>922.2</v>
      </c>
      <c r="L23" s="10">
        <v>484</v>
      </c>
      <c r="M23" s="10">
        <v>604.70000000000005</v>
      </c>
      <c r="N23" s="14">
        <v>12</v>
      </c>
    </row>
    <row r="24" spans="1:14">
      <c r="A24" s="10">
        <v>484.7</v>
      </c>
      <c r="B24" s="11">
        <v>545.1</v>
      </c>
      <c r="C24" s="10">
        <v>484</v>
      </c>
      <c r="D24" s="10">
        <v>608.70000000000005</v>
      </c>
      <c r="E24" s="10">
        <v>608</v>
      </c>
      <c r="F24" s="11">
        <v>924.6</v>
      </c>
      <c r="G24" s="11">
        <v>832.2</v>
      </c>
      <c r="H24" s="10">
        <v>732.7</v>
      </c>
      <c r="I24" s="11">
        <v>915.9</v>
      </c>
      <c r="J24" s="11">
        <v>458.1</v>
      </c>
      <c r="K24" s="11">
        <v>924.1</v>
      </c>
      <c r="L24" s="10">
        <v>485</v>
      </c>
      <c r="M24" s="10">
        <v>606</v>
      </c>
      <c r="N24" s="14">
        <v>11.5</v>
      </c>
    </row>
    <row r="25" spans="1:14">
      <c r="A25" s="10">
        <v>485.6</v>
      </c>
      <c r="B25" s="11">
        <v>546.4</v>
      </c>
      <c r="C25" s="10">
        <v>485</v>
      </c>
      <c r="D25" s="10">
        <v>610.1</v>
      </c>
      <c r="E25" s="10">
        <v>609.20000000000005</v>
      </c>
      <c r="F25" s="11">
        <v>927</v>
      </c>
      <c r="G25" s="11">
        <v>834.3</v>
      </c>
      <c r="H25" s="10">
        <v>734.5</v>
      </c>
      <c r="I25" s="11">
        <v>917.8</v>
      </c>
      <c r="J25" s="11">
        <v>458.8</v>
      </c>
      <c r="K25" s="11">
        <v>926.2</v>
      </c>
      <c r="L25" s="10">
        <v>486</v>
      </c>
      <c r="M25" s="10">
        <v>607.20000000000005</v>
      </c>
      <c r="N25" s="14">
        <v>11</v>
      </c>
    </row>
    <row r="26" spans="1:14">
      <c r="A26" s="10">
        <v>486.5</v>
      </c>
      <c r="B26" s="11">
        <v>547.4</v>
      </c>
      <c r="C26" s="10">
        <v>485.9</v>
      </c>
      <c r="D26" s="10">
        <v>611.20000000000005</v>
      </c>
      <c r="E26" s="10">
        <v>610.5</v>
      </c>
      <c r="F26" s="11">
        <v>928.8</v>
      </c>
      <c r="G26" s="11">
        <v>835.8</v>
      </c>
      <c r="H26" s="10">
        <v>735.8</v>
      </c>
      <c r="I26" s="11">
        <v>919.6</v>
      </c>
      <c r="J26" s="11">
        <v>459.6</v>
      </c>
      <c r="K26" s="11">
        <v>928.3</v>
      </c>
      <c r="L26" s="10">
        <v>487</v>
      </c>
      <c r="M26" s="10">
        <v>608.4</v>
      </c>
      <c r="N26" s="14">
        <v>10.5</v>
      </c>
    </row>
    <row r="27" spans="1:14">
      <c r="A27" s="10">
        <v>487.6</v>
      </c>
      <c r="B27" s="11">
        <v>548.4</v>
      </c>
      <c r="C27" s="10">
        <v>486.9</v>
      </c>
      <c r="D27" s="10">
        <v>612.29999999999995</v>
      </c>
      <c r="E27" s="10">
        <v>611.6</v>
      </c>
      <c r="F27" s="11">
        <v>930.6</v>
      </c>
      <c r="G27" s="11">
        <v>837.4</v>
      </c>
      <c r="H27" s="10">
        <v>737</v>
      </c>
      <c r="I27" s="11">
        <v>921.4</v>
      </c>
      <c r="J27" s="11">
        <v>460.4</v>
      </c>
      <c r="K27" s="11">
        <v>930.1</v>
      </c>
      <c r="L27" s="10">
        <v>488</v>
      </c>
      <c r="M27" s="10">
        <v>609.70000000000005</v>
      </c>
      <c r="N27" s="14">
        <v>10</v>
      </c>
    </row>
    <row r="28" spans="1:14">
      <c r="A28" s="10">
        <v>488.6</v>
      </c>
      <c r="B28" s="11">
        <v>549.5</v>
      </c>
      <c r="C28" s="10">
        <v>487.9</v>
      </c>
      <c r="D28" s="10">
        <v>613.5</v>
      </c>
      <c r="E28" s="10">
        <v>612.79999999999995</v>
      </c>
      <c r="F28" s="11">
        <v>932.4</v>
      </c>
      <c r="G28" s="11">
        <v>839.2</v>
      </c>
      <c r="H28" s="10">
        <v>738.6</v>
      </c>
      <c r="I28" s="11">
        <v>923.3</v>
      </c>
      <c r="J28" s="11">
        <v>461.1</v>
      </c>
      <c r="K28" s="11">
        <v>931.9</v>
      </c>
      <c r="L28" s="10">
        <v>489.1</v>
      </c>
      <c r="M28" s="10">
        <v>611</v>
      </c>
      <c r="N28" s="14">
        <v>9.5</v>
      </c>
    </row>
    <row r="29" spans="1:14">
      <c r="A29" s="10">
        <v>489.5</v>
      </c>
      <c r="B29" s="11">
        <v>550.6</v>
      </c>
      <c r="C29" s="10">
        <v>488.8</v>
      </c>
      <c r="D29" s="10">
        <v>614.70000000000005</v>
      </c>
      <c r="E29" s="10">
        <v>614</v>
      </c>
      <c r="F29" s="11">
        <v>934.2</v>
      </c>
      <c r="G29" s="11">
        <v>841</v>
      </c>
      <c r="H29" s="10">
        <v>740.1</v>
      </c>
      <c r="I29" s="11">
        <v>925</v>
      </c>
      <c r="J29" s="11">
        <v>461.8</v>
      </c>
      <c r="K29" s="11">
        <v>933.6</v>
      </c>
      <c r="L29" s="10">
        <v>490</v>
      </c>
      <c r="M29" s="10">
        <v>612.29999999999995</v>
      </c>
      <c r="N29" s="14">
        <v>9</v>
      </c>
    </row>
    <row r="30" spans="1:14">
      <c r="A30" s="10">
        <v>490.4</v>
      </c>
      <c r="B30" s="11">
        <v>551.5</v>
      </c>
      <c r="C30" s="10">
        <v>489.8</v>
      </c>
      <c r="D30" s="10">
        <v>615.9</v>
      </c>
      <c r="E30" s="10">
        <v>615.20000000000005</v>
      </c>
      <c r="F30" s="11">
        <v>936.1</v>
      </c>
      <c r="G30" s="11">
        <v>842.5</v>
      </c>
      <c r="H30" s="10">
        <v>741.4</v>
      </c>
      <c r="I30" s="11">
        <v>926.6</v>
      </c>
      <c r="J30" s="11">
        <v>462.5</v>
      </c>
      <c r="K30" s="11">
        <v>935.3</v>
      </c>
      <c r="L30" s="10">
        <v>490.9</v>
      </c>
      <c r="M30" s="10">
        <v>613.4</v>
      </c>
      <c r="N30" s="14">
        <v>8.5</v>
      </c>
    </row>
    <row r="31" spans="1:14">
      <c r="A31" s="10">
        <v>491.4</v>
      </c>
      <c r="B31" s="11">
        <v>552.6</v>
      </c>
      <c r="C31" s="10">
        <v>490.8</v>
      </c>
      <c r="D31" s="10">
        <v>617.1</v>
      </c>
      <c r="E31" s="10">
        <v>616.6</v>
      </c>
      <c r="F31" s="11">
        <v>938</v>
      </c>
      <c r="G31" s="11">
        <v>844.2</v>
      </c>
      <c r="H31" s="10">
        <v>742.7</v>
      </c>
      <c r="I31" s="11">
        <v>928.4</v>
      </c>
      <c r="J31" s="11">
        <v>463.2</v>
      </c>
      <c r="K31" s="11">
        <v>937.3</v>
      </c>
      <c r="L31" s="10">
        <v>492</v>
      </c>
      <c r="M31" s="10">
        <v>614.6</v>
      </c>
      <c r="N31" s="14">
        <v>8</v>
      </c>
    </row>
    <row r="32" spans="1:14">
      <c r="A32" s="10">
        <v>492.3</v>
      </c>
      <c r="B32" s="11">
        <v>553.79999999999995</v>
      </c>
      <c r="C32" s="10">
        <v>491.8</v>
      </c>
      <c r="D32" s="10">
        <v>618.29999999999995</v>
      </c>
      <c r="E32" s="10">
        <v>618</v>
      </c>
      <c r="F32" s="11">
        <v>939.9</v>
      </c>
      <c r="G32" s="11">
        <v>845.9</v>
      </c>
      <c r="H32" s="10">
        <v>744.3</v>
      </c>
      <c r="I32" s="11">
        <v>930.4</v>
      </c>
      <c r="J32" s="11">
        <v>464</v>
      </c>
      <c r="K32" s="11">
        <v>939</v>
      </c>
      <c r="L32" s="10">
        <v>493.2</v>
      </c>
      <c r="M32" s="10">
        <v>615.9</v>
      </c>
      <c r="N32" s="14">
        <v>7.5</v>
      </c>
    </row>
    <row r="33" spans="1:14">
      <c r="A33" s="10">
        <v>493.4</v>
      </c>
      <c r="B33" s="11">
        <v>555</v>
      </c>
      <c r="C33" s="10">
        <v>492.7</v>
      </c>
      <c r="D33" s="10">
        <v>619.70000000000005</v>
      </c>
      <c r="E33" s="10">
        <v>619.20000000000005</v>
      </c>
      <c r="F33" s="11">
        <v>942.1</v>
      </c>
      <c r="G33" s="11">
        <v>847.9</v>
      </c>
      <c r="H33" s="10">
        <v>745.9</v>
      </c>
      <c r="I33" s="11">
        <v>932.4</v>
      </c>
      <c r="J33" s="11">
        <v>464.8</v>
      </c>
      <c r="K33" s="11">
        <v>940.7</v>
      </c>
      <c r="L33" s="10">
        <v>494.2</v>
      </c>
      <c r="M33" s="10">
        <v>617.20000000000005</v>
      </c>
      <c r="N33" s="14">
        <v>7</v>
      </c>
    </row>
    <row r="34" spans="1:14">
      <c r="A34" s="10">
        <v>494.4</v>
      </c>
      <c r="B34" s="11">
        <v>556.20000000000005</v>
      </c>
      <c r="C34" s="10">
        <v>493.6</v>
      </c>
      <c r="D34" s="10">
        <v>621.1</v>
      </c>
      <c r="E34" s="10">
        <v>620.4</v>
      </c>
      <c r="F34" s="11">
        <v>944.3</v>
      </c>
      <c r="G34" s="11">
        <v>849.9</v>
      </c>
      <c r="H34" s="10">
        <v>747.4</v>
      </c>
      <c r="I34" s="11">
        <v>934.3</v>
      </c>
      <c r="J34" s="11">
        <v>465.5</v>
      </c>
      <c r="K34" s="11">
        <v>942.7</v>
      </c>
      <c r="L34" s="10">
        <v>495.1</v>
      </c>
      <c r="M34" s="10">
        <v>618.4</v>
      </c>
      <c r="N34" s="14">
        <v>6.6</v>
      </c>
    </row>
    <row r="35" spans="1:14">
      <c r="A35" s="10">
        <v>495.4</v>
      </c>
      <c r="B35" s="11">
        <v>557.4</v>
      </c>
      <c r="C35" s="10">
        <v>494.6</v>
      </c>
      <c r="D35" s="10">
        <v>622.4</v>
      </c>
      <c r="E35" s="10">
        <v>621.6</v>
      </c>
      <c r="F35" s="11">
        <v>946.3</v>
      </c>
      <c r="G35" s="11">
        <v>851.6</v>
      </c>
      <c r="H35" s="10">
        <v>749</v>
      </c>
      <c r="I35" s="11">
        <v>936.2</v>
      </c>
      <c r="J35" s="11">
        <v>466.3</v>
      </c>
      <c r="K35" s="11">
        <v>944.7</v>
      </c>
      <c r="L35" s="10">
        <v>496.1</v>
      </c>
      <c r="M35" s="10">
        <v>619.70000000000005</v>
      </c>
      <c r="N35" s="14">
        <v>6.2</v>
      </c>
    </row>
    <row r="36" spans="1:14">
      <c r="A36" s="10">
        <v>496.3</v>
      </c>
      <c r="B36" s="11">
        <v>558.6</v>
      </c>
      <c r="C36" s="10">
        <v>495.7</v>
      </c>
      <c r="D36" s="10">
        <v>623.6</v>
      </c>
      <c r="E36" s="10">
        <v>622.79999999999995</v>
      </c>
      <c r="F36" s="11">
        <v>948.3</v>
      </c>
      <c r="G36" s="11">
        <v>853.4</v>
      </c>
      <c r="H36" s="10">
        <v>750.5</v>
      </c>
      <c r="I36" s="11">
        <v>938</v>
      </c>
      <c r="J36" s="11">
        <v>467.1</v>
      </c>
      <c r="K36" s="11">
        <v>946.4</v>
      </c>
      <c r="L36" s="10">
        <v>497.1</v>
      </c>
      <c r="M36" s="10">
        <v>620.79999999999995</v>
      </c>
      <c r="N36" s="14">
        <v>5.8</v>
      </c>
    </row>
    <row r="37" spans="1:14">
      <c r="A37" s="10">
        <v>497.2</v>
      </c>
      <c r="B37" s="11">
        <v>559.6</v>
      </c>
      <c r="C37" s="10">
        <v>496.6</v>
      </c>
      <c r="D37" s="10">
        <v>624.79999999999995</v>
      </c>
      <c r="E37" s="10">
        <v>624</v>
      </c>
      <c r="F37" s="11">
        <v>949.8</v>
      </c>
      <c r="G37" s="11">
        <v>854.8</v>
      </c>
      <c r="H37" s="10">
        <v>752</v>
      </c>
      <c r="I37" s="11">
        <v>939.9</v>
      </c>
      <c r="J37" s="11">
        <v>467.8</v>
      </c>
      <c r="K37" s="11">
        <v>948.1</v>
      </c>
      <c r="L37" s="10">
        <v>498.1</v>
      </c>
      <c r="M37" s="10">
        <v>622</v>
      </c>
      <c r="N37" s="14">
        <v>5.4</v>
      </c>
    </row>
    <row r="38" spans="1:14">
      <c r="A38" s="10">
        <v>498.2</v>
      </c>
      <c r="B38" s="11">
        <v>560.6</v>
      </c>
      <c r="C38" s="10">
        <v>497.4</v>
      </c>
      <c r="D38" s="10">
        <v>625.9</v>
      </c>
      <c r="E38" s="10">
        <v>625.20000000000005</v>
      </c>
      <c r="F38" s="11">
        <v>951.3</v>
      </c>
      <c r="G38" s="11">
        <v>856.2</v>
      </c>
      <c r="H38" s="10">
        <v>753.4</v>
      </c>
      <c r="I38" s="11">
        <v>941.6</v>
      </c>
      <c r="J38" s="11">
        <v>468.4</v>
      </c>
      <c r="K38" s="11">
        <v>949.8</v>
      </c>
      <c r="L38" s="10">
        <v>499.1</v>
      </c>
      <c r="M38" s="10">
        <v>623.20000000000005</v>
      </c>
      <c r="N38" s="14">
        <v>5</v>
      </c>
    </row>
    <row r="39" spans="1:14">
      <c r="A39" s="10">
        <v>499.2</v>
      </c>
      <c r="B39" s="11">
        <v>561.70000000000005</v>
      </c>
      <c r="C39" s="10">
        <v>498.4</v>
      </c>
      <c r="D39" s="10">
        <v>627.20000000000005</v>
      </c>
      <c r="E39" s="10">
        <v>626.4</v>
      </c>
      <c r="F39" s="11">
        <v>953.4</v>
      </c>
      <c r="G39" s="11">
        <v>858</v>
      </c>
      <c r="H39" s="10">
        <v>754.9</v>
      </c>
      <c r="I39" s="11">
        <v>943.4</v>
      </c>
      <c r="J39" s="11">
        <v>469.1</v>
      </c>
      <c r="K39" s="11">
        <v>951.8</v>
      </c>
      <c r="L39" s="10">
        <v>500.1</v>
      </c>
      <c r="M39" s="10">
        <v>624.4</v>
      </c>
      <c r="N39" s="14">
        <v>4.7</v>
      </c>
    </row>
    <row r="40" spans="1:14">
      <c r="A40" s="10">
        <v>500.2</v>
      </c>
      <c r="B40" s="11">
        <v>562.79999999999995</v>
      </c>
      <c r="C40" s="10">
        <v>499.4</v>
      </c>
      <c r="D40" s="10">
        <v>628.4</v>
      </c>
      <c r="E40" s="10">
        <v>627.70000000000005</v>
      </c>
      <c r="F40" s="11">
        <v>955.4</v>
      </c>
      <c r="G40" s="11">
        <v>859.8</v>
      </c>
      <c r="H40" s="10">
        <v>756.4</v>
      </c>
      <c r="I40" s="11">
        <v>945.5</v>
      </c>
      <c r="J40" s="11">
        <v>469.8</v>
      </c>
      <c r="K40" s="11">
        <v>953.7</v>
      </c>
      <c r="L40" s="10">
        <v>501.1</v>
      </c>
      <c r="M40" s="10">
        <v>625.70000000000005</v>
      </c>
      <c r="N40" s="14">
        <v>4.4000000000000004</v>
      </c>
    </row>
    <row r="41" spans="1:14">
      <c r="A41" s="10">
        <v>501.1</v>
      </c>
      <c r="B41" s="11">
        <v>564</v>
      </c>
      <c r="C41" s="10">
        <v>500.4</v>
      </c>
      <c r="D41" s="10">
        <v>629.6</v>
      </c>
      <c r="E41" s="10">
        <v>629</v>
      </c>
      <c r="F41" s="11">
        <v>957.1</v>
      </c>
      <c r="G41" s="11">
        <v>861.4</v>
      </c>
      <c r="H41" s="10">
        <v>757.9</v>
      </c>
      <c r="I41" s="11">
        <v>947.6</v>
      </c>
      <c r="J41" s="11">
        <v>470.5</v>
      </c>
      <c r="K41" s="11">
        <v>955.6</v>
      </c>
      <c r="L41" s="10">
        <v>502.2</v>
      </c>
      <c r="M41" s="10">
        <v>626.9</v>
      </c>
      <c r="N41" s="14">
        <v>4.0999999999999996</v>
      </c>
    </row>
    <row r="42" spans="1:14">
      <c r="A42" s="10">
        <v>502.2</v>
      </c>
      <c r="B42" s="11">
        <v>565.1</v>
      </c>
      <c r="C42" s="10">
        <v>501.3</v>
      </c>
      <c r="D42" s="10">
        <v>630.9</v>
      </c>
      <c r="E42" s="10">
        <v>630.20000000000005</v>
      </c>
      <c r="F42" s="11">
        <v>958.8</v>
      </c>
      <c r="G42" s="11">
        <v>862.9</v>
      </c>
      <c r="H42" s="10">
        <v>759.4</v>
      </c>
      <c r="I42" s="11">
        <v>949.2</v>
      </c>
      <c r="J42" s="11">
        <v>471.2</v>
      </c>
      <c r="K42" s="11">
        <v>957.6</v>
      </c>
      <c r="L42" s="10">
        <v>503.2</v>
      </c>
      <c r="M42" s="10">
        <v>628.1</v>
      </c>
      <c r="N42" s="14">
        <v>3.8</v>
      </c>
    </row>
    <row r="43" spans="1:14">
      <c r="A43" s="10">
        <v>503.2</v>
      </c>
      <c r="B43" s="11">
        <v>566.20000000000005</v>
      </c>
      <c r="C43" s="10">
        <v>502.3</v>
      </c>
      <c r="D43" s="10">
        <v>632.20000000000005</v>
      </c>
      <c r="E43" s="10">
        <v>631.5</v>
      </c>
      <c r="F43" s="11">
        <v>960.8</v>
      </c>
      <c r="G43" s="11">
        <v>864.7</v>
      </c>
      <c r="H43" s="10">
        <v>760.9</v>
      </c>
      <c r="I43" s="11">
        <v>951.2</v>
      </c>
      <c r="J43" s="11">
        <v>472</v>
      </c>
      <c r="K43" s="11">
        <v>959.5</v>
      </c>
      <c r="L43" s="10">
        <v>504.2</v>
      </c>
      <c r="M43" s="10">
        <v>629.4</v>
      </c>
      <c r="N43" s="14">
        <v>3.5</v>
      </c>
    </row>
    <row r="44" spans="1:14">
      <c r="A44" s="10">
        <v>504</v>
      </c>
      <c r="B44" s="11">
        <v>567.4</v>
      </c>
      <c r="C44" s="10">
        <v>503.3</v>
      </c>
      <c r="D44" s="10">
        <v>633.5</v>
      </c>
      <c r="E44" s="10">
        <v>632.6</v>
      </c>
      <c r="F44" s="11">
        <v>962.8</v>
      </c>
      <c r="G44" s="11">
        <v>866.5</v>
      </c>
      <c r="H44" s="10">
        <v>762.4</v>
      </c>
      <c r="I44" s="11">
        <v>953.1</v>
      </c>
      <c r="J44" s="11">
        <v>472.8</v>
      </c>
      <c r="K44" s="11">
        <v>961.4</v>
      </c>
      <c r="L44" s="10">
        <v>505.2</v>
      </c>
      <c r="M44" s="10">
        <v>630.70000000000005</v>
      </c>
      <c r="N44" s="14">
        <v>3.2</v>
      </c>
    </row>
    <row r="45" spans="1:14">
      <c r="A45" s="10">
        <v>504.8</v>
      </c>
      <c r="B45" s="11">
        <v>568.4</v>
      </c>
      <c r="C45" s="10">
        <v>504</v>
      </c>
      <c r="D45" s="10">
        <v>634.70000000000005</v>
      </c>
      <c r="E45" s="10">
        <v>633.6</v>
      </c>
      <c r="F45" s="11">
        <v>964.4</v>
      </c>
      <c r="G45" s="11">
        <v>868</v>
      </c>
      <c r="H45" s="10">
        <v>763.8</v>
      </c>
      <c r="I45" s="11">
        <v>954.8</v>
      </c>
      <c r="J45" s="11">
        <v>473.4</v>
      </c>
      <c r="K45" s="11">
        <v>963</v>
      </c>
      <c r="L45" s="10">
        <v>506.2</v>
      </c>
      <c r="M45" s="10">
        <v>631.70000000000005</v>
      </c>
      <c r="N45" s="14">
        <v>3</v>
      </c>
    </row>
    <row r="46" spans="1:14">
      <c r="A46" s="10">
        <v>505.8</v>
      </c>
      <c r="B46" s="11">
        <v>569.5</v>
      </c>
      <c r="C46" s="10">
        <v>504.8</v>
      </c>
      <c r="D46" s="10">
        <v>635.9</v>
      </c>
      <c r="E46" s="10">
        <v>634.70000000000005</v>
      </c>
      <c r="F46" s="11">
        <v>966.1</v>
      </c>
      <c r="G46" s="11">
        <v>869.5</v>
      </c>
      <c r="H46" s="10">
        <v>765.2</v>
      </c>
      <c r="I46" s="11">
        <v>956.6</v>
      </c>
      <c r="J46" s="11">
        <v>474</v>
      </c>
      <c r="K46" s="11">
        <v>964.5</v>
      </c>
      <c r="L46" s="10">
        <v>507.1</v>
      </c>
      <c r="M46" s="10">
        <v>632.70000000000005</v>
      </c>
      <c r="N46" s="14">
        <v>2.8</v>
      </c>
    </row>
    <row r="47" spans="1:14">
      <c r="A47" s="10">
        <v>506.7</v>
      </c>
      <c r="B47" s="11">
        <v>570.79999999999995</v>
      </c>
      <c r="C47" s="10">
        <v>505.6</v>
      </c>
      <c r="D47" s="10">
        <v>637</v>
      </c>
      <c r="E47" s="10">
        <v>635.70000000000005</v>
      </c>
      <c r="F47" s="11">
        <v>968.1</v>
      </c>
      <c r="G47" s="11">
        <v>871.3</v>
      </c>
      <c r="H47" s="10">
        <v>766.8</v>
      </c>
      <c r="I47" s="11">
        <v>958.6</v>
      </c>
      <c r="J47" s="11">
        <v>474.6</v>
      </c>
      <c r="K47" s="11">
        <v>966.2</v>
      </c>
      <c r="L47" s="10">
        <v>508.1</v>
      </c>
      <c r="M47" s="10">
        <v>633.9</v>
      </c>
      <c r="N47" s="14">
        <v>2.6</v>
      </c>
    </row>
    <row r="48" spans="1:14">
      <c r="A48" s="10">
        <v>507.6</v>
      </c>
      <c r="B48" s="11">
        <v>572</v>
      </c>
      <c r="C48" s="10">
        <v>506.5</v>
      </c>
      <c r="D48" s="10">
        <v>638.4</v>
      </c>
      <c r="E48" s="10">
        <v>636.9</v>
      </c>
      <c r="F48" s="11">
        <v>970.1</v>
      </c>
      <c r="G48" s="11">
        <v>873.1</v>
      </c>
      <c r="H48" s="10">
        <v>768.3</v>
      </c>
      <c r="I48" s="11">
        <v>960.5</v>
      </c>
      <c r="J48" s="11">
        <v>475.3</v>
      </c>
      <c r="K48" s="11">
        <v>967.8</v>
      </c>
      <c r="L48" s="10">
        <v>509.1</v>
      </c>
      <c r="M48" s="10">
        <v>635.1</v>
      </c>
      <c r="N48" s="14">
        <v>2.4</v>
      </c>
    </row>
    <row r="49" spans="1:14">
      <c r="A49" s="10">
        <v>508.6</v>
      </c>
      <c r="B49" s="11">
        <v>573.1</v>
      </c>
      <c r="C49" s="10">
        <v>507.4</v>
      </c>
      <c r="D49" s="10">
        <v>639.9</v>
      </c>
      <c r="E49" s="10">
        <v>638.1</v>
      </c>
      <c r="F49" s="11">
        <v>972</v>
      </c>
      <c r="G49" s="11">
        <v>874.8</v>
      </c>
      <c r="H49" s="10">
        <v>769.9</v>
      </c>
      <c r="I49" s="11">
        <v>962.5</v>
      </c>
      <c r="J49" s="11">
        <v>476</v>
      </c>
      <c r="K49" s="11">
        <v>969.6</v>
      </c>
      <c r="L49" s="10">
        <v>510</v>
      </c>
      <c r="M49" s="10">
        <v>636.20000000000005</v>
      </c>
      <c r="N49" s="14">
        <v>2.2000000000000002</v>
      </c>
    </row>
    <row r="50" spans="1:14">
      <c r="A50" s="10">
        <v>509.4</v>
      </c>
      <c r="B50" s="11">
        <v>574.20000000000005</v>
      </c>
      <c r="C50" s="10">
        <v>508.3</v>
      </c>
      <c r="D50" s="10">
        <v>641.20000000000005</v>
      </c>
      <c r="E50" s="10">
        <v>639.20000000000005</v>
      </c>
      <c r="F50" s="11">
        <v>973.9</v>
      </c>
      <c r="G50" s="11">
        <v>876.5</v>
      </c>
      <c r="H50" s="10">
        <v>771.5</v>
      </c>
      <c r="I50" s="11">
        <v>964.5</v>
      </c>
      <c r="J50" s="11">
        <v>476.6</v>
      </c>
      <c r="K50" s="11">
        <v>971.5</v>
      </c>
      <c r="L50" s="10">
        <v>510.9</v>
      </c>
      <c r="M50" s="10">
        <v>637.20000000000005</v>
      </c>
      <c r="N50" s="14">
        <v>2</v>
      </c>
    </row>
    <row r="51" spans="1:14">
      <c r="A51" s="10">
        <v>510.3</v>
      </c>
      <c r="B51" s="11">
        <v>575.4</v>
      </c>
      <c r="C51" s="10">
        <v>509.3</v>
      </c>
      <c r="D51" s="10">
        <v>642.4</v>
      </c>
      <c r="E51" s="10">
        <v>640.29999999999995</v>
      </c>
      <c r="F51" s="11">
        <v>975.8</v>
      </c>
      <c r="G51" s="11">
        <v>878.2</v>
      </c>
      <c r="H51" s="10">
        <v>773</v>
      </c>
      <c r="I51" s="11">
        <v>966.4</v>
      </c>
      <c r="J51" s="11">
        <v>477.3</v>
      </c>
      <c r="K51" s="11">
        <v>973.5</v>
      </c>
      <c r="L51" s="10">
        <v>512</v>
      </c>
      <c r="M51" s="10">
        <v>638.4</v>
      </c>
      <c r="N51" s="14">
        <v>1.8</v>
      </c>
    </row>
    <row r="52" spans="1:14">
      <c r="A52" s="10">
        <v>511.4</v>
      </c>
      <c r="B52" s="11">
        <v>576.6</v>
      </c>
      <c r="C52" s="10">
        <v>510.3</v>
      </c>
      <c r="D52" s="10">
        <v>643.79999999999995</v>
      </c>
      <c r="E52" s="10">
        <v>641.6</v>
      </c>
      <c r="F52" s="11">
        <v>977.6</v>
      </c>
      <c r="G52" s="11">
        <v>879.8</v>
      </c>
      <c r="H52" s="10">
        <v>774.5</v>
      </c>
      <c r="I52" s="11">
        <v>968.4</v>
      </c>
      <c r="J52" s="11">
        <v>478</v>
      </c>
      <c r="K52" s="11">
        <v>975.5</v>
      </c>
      <c r="L52" s="10">
        <v>513</v>
      </c>
      <c r="M52" s="10">
        <v>639.70000000000005</v>
      </c>
      <c r="N52" s="14">
        <v>1.6</v>
      </c>
    </row>
    <row r="53" spans="1:14">
      <c r="A53" s="10">
        <v>512.4</v>
      </c>
      <c r="B53" s="11">
        <v>577.79999999999995</v>
      </c>
      <c r="C53" s="10">
        <v>511</v>
      </c>
      <c r="D53" s="10">
        <v>645.1</v>
      </c>
      <c r="E53" s="10">
        <v>642.79999999999995</v>
      </c>
      <c r="F53" s="11">
        <v>979.6</v>
      </c>
      <c r="G53" s="11">
        <v>881.4</v>
      </c>
      <c r="H53" s="10">
        <v>776</v>
      </c>
      <c r="I53" s="11">
        <v>970.4</v>
      </c>
      <c r="J53" s="11">
        <v>478.7</v>
      </c>
      <c r="K53" s="11">
        <v>977.2</v>
      </c>
      <c r="L53" s="10">
        <v>513.9</v>
      </c>
      <c r="M53" s="10">
        <v>640.9</v>
      </c>
      <c r="N53" s="14">
        <v>1.4</v>
      </c>
    </row>
    <row r="54" spans="1:14">
      <c r="A54" s="10">
        <v>513.20000000000005</v>
      </c>
      <c r="B54" s="11">
        <v>579</v>
      </c>
      <c r="C54" s="10">
        <v>511.6</v>
      </c>
      <c r="D54" s="10">
        <v>646.4</v>
      </c>
      <c r="E54" s="10">
        <v>643.79999999999995</v>
      </c>
      <c r="F54" s="11">
        <v>981.3</v>
      </c>
      <c r="G54" s="11">
        <v>883</v>
      </c>
      <c r="H54" s="10">
        <v>777.5</v>
      </c>
      <c r="I54" s="11">
        <v>972.4</v>
      </c>
      <c r="J54" s="11">
        <v>479.4</v>
      </c>
      <c r="K54" s="11">
        <v>978.8</v>
      </c>
      <c r="L54" s="10">
        <v>514.79999999999995</v>
      </c>
      <c r="M54" s="10">
        <v>642.1</v>
      </c>
      <c r="N54" s="14">
        <v>1.2</v>
      </c>
    </row>
    <row r="55" spans="1:14">
      <c r="A55" s="10">
        <v>514</v>
      </c>
      <c r="B55" s="11">
        <v>580.20000000000005</v>
      </c>
      <c r="C55" s="10">
        <v>512.6</v>
      </c>
      <c r="D55" s="10">
        <v>647.6</v>
      </c>
      <c r="E55" s="10">
        <v>644.79999999999995</v>
      </c>
      <c r="F55" s="11">
        <v>983</v>
      </c>
      <c r="G55" s="11">
        <v>884.6</v>
      </c>
      <c r="H55" s="10">
        <v>779</v>
      </c>
      <c r="I55" s="11">
        <v>974.4</v>
      </c>
      <c r="J55" s="11">
        <v>480</v>
      </c>
      <c r="K55" s="11">
        <v>980.4</v>
      </c>
      <c r="L55" s="10">
        <v>515.70000000000005</v>
      </c>
      <c r="M55" s="10">
        <v>643</v>
      </c>
      <c r="N55" s="14">
        <v>1</v>
      </c>
    </row>
    <row r="56" spans="1:14">
      <c r="A56" s="10">
        <v>515</v>
      </c>
      <c r="B56" s="11">
        <v>581.20000000000005</v>
      </c>
      <c r="C56" s="10">
        <v>513.5</v>
      </c>
      <c r="D56" s="10">
        <v>648.9</v>
      </c>
      <c r="E56" s="10">
        <v>646.20000000000005</v>
      </c>
      <c r="F56" s="11">
        <v>984.6</v>
      </c>
      <c r="G56" s="11">
        <v>886.1</v>
      </c>
      <c r="H56" s="10">
        <v>780.5</v>
      </c>
      <c r="I56" s="11">
        <v>975.9</v>
      </c>
      <c r="J56" s="11">
        <v>480.7</v>
      </c>
      <c r="K56" s="11">
        <v>982</v>
      </c>
      <c r="L56" s="10">
        <v>516.79999999999995</v>
      </c>
      <c r="M56" s="10">
        <v>644.20000000000005</v>
      </c>
      <c r="N56" s="14">
        <v>0.8</v>
      </c>
    </row>
    <row r="57" spans="1:14">
      <c r="A57" s="10">
        <v>516.1</v>
      </c>
      <c r="B57" s="11">
        <v>582.1</v>
      </c>
      <c r="C57" s="10">
        <v>514.6</v>
      </c>
      <c r="D57" s="10">
        <v>649.9</v>
      </c>
      <c r="E57" s="10">
        <v>647.5</v>
      </c>
      <c r="F57" s="11">
        <v>986.2</v>
      </c>
      <c r="G57" s="11">
        <v>887.6</v>
      </c>
      <c r="H57" s="10">
        <v>782.2</v>
      </c>
      <c r="I57" s="11">
        <v>977.4</v>
      </c>
      <c r="J57" s="11">
        <v>481.4</v>
      </c>
      <c r="K57" s="11">
        <v>983.9</v>
      </c>
      <c r="L57" s="10">
        <v>517.79999999999995</v>
      </c>
      <c r="M57" s="10">
        <v>645.5</v>
      </c>
      <c r="N57" s="14">
        <v>0.7</v>
      </c>
    </row>
    <row r="58" spans="1:14">
      <c r="A58" s="10">
        <v>517.1</v>
      </c>
      <c r="B58" s="11">
        <v>583.4</v>
      </c>
      <c r="C58" s="10">
        <v>515.79999999999995</v>
      </c>
      <c r="D58" s="10">
        <v>651.4</v>
      </c>
      <c r="E58" s="10">
        <v>648.6</v>
      </c>
      <c r="F58" s="11">
        <v>989.1</v>
      </c>
      <c r="G58" s="11">
        <v>890.2</v>
      </c>
      <c r="H58" s="10">
        <v>784</v>
      </c>
      <c r="I58" s="11">
        <v>980.3</v>
      </c>
      <c r="J58" s="11">
        <v>482.2</v>
      </c>
      <c r="K58" s="11">
        <v>986.2</v>
      </c>
      <c r="L58" s="10">
        <v>518.9</v>
      </c>
      <c r="M58" s="10">
        <v>646.79999999999995</v>
      </c>
      <c r="N58" s="14">
        <v>0.6</v>
      </c>
    </row>
    <row r="59" spans="1:14">
      <c r="A59" s="10">
        <v>518.1</v>
      </c>
      <c r="B59" s="11">
        <v>584.70000000000005</v>
      </c>
      <c r="C59" s="10">
        <v>516.29999999999995</v>
      </c>
      <c r="D59" s="10">
        <v>653</v>
      </c>
      <c r="E59" s="10">
        <v>649.79999999999995</v>
      </c>
      <c r="F59" s="11">
        <v>990.4</v>
      </c>
      <c r="G59" s="11">
        <v>891.3</v>
      </c>
      <c r="H59" s="10">
        <v>785.5</v>
      </c>
      <c r="I59" s="11">
        <v>981.9</v>
      </c>
      <c r="J59" s="11">
        <v>482.8</v>
      </c>
      <c r="K59" s="11">
        <v>987.5</v>
      </c>
      <c r="L59" s="10">
        <v>520</v>
      </c>
      <c r="M59" s="10">
        <v>648</v>
      </c>
      <c r="N59" s="14">
        <v>0.5</v>
      </c>
    </row>
    <row r="60" spans="1:14">
      <c r="A60" s="10">
        <v>518.79999999999995</v>
      </c>
      <c r="B60" s="11">
        <v>585.79999999999995</v>
      </c>
      <c r="C60" s="10">
        <v>516.9</v>
      </c>
      <c r="D60" s="10">
        <v>654.20000000000005</v>
      </c>
      <c r="E60" s="10">
        <v>650.6</v>
      </c>
      <c r="F60" s="11">
        <v>991.6</v>
      </c>
      <c r="G60" s="11">
        <v>892.4</v>
      </c>
      <c r="H60" s="10">
        <v>787</v>
      </c>
      <c r="I60" s="11">
        <v>983.9</v>
      </c>
      <c r="J60" s="11">
        <v>483.3</v>
      </c>
      <c r="K60" s="11">
        <v>988.6</v>
      </c>
      <c r="L60" s="10">
        <v>520.79999999999995</v>
      </c>
      <c r="M60" s="10">
        <v>648.79999999999995</v>
      </c>
      <c r="N60" s="14">
        <v>0.4</v>
      </c>
    </row>
    <row r="61" spans="1:14">
      <c r="A61" s="10">
        <v>519.6</v>
      </c>
      <c r="B61" s="11">
        <v>586.9</v>
      </c>
      <c r="C61" s="10">
        <v>517.6</v>
      </c>
      <c r="D61" s="10">
        <v>655.5</v>
      </c>
      <c r="E61" s="10">
        <v>651.5</v>
      </c>
      <c r="F61" s="11">
        <v>993</v>
      </c>
      <c r="G61" s="11">
        <v>893.8</v>
      </c>
      <c r="H61" s="10">
        <v>788.1</v>
      </c>
      <c r="I61" s="11">
        <v>985.1</v>
      </c>
      <c r="J61" s="11">
        <v>483.8</v>
      </c>
      <c r="K61" s="11">
        <v>989.5</v>
      </c>
      <c r="L61" s="10">
        <v>521.6</v>
      </c>
      <c r="M61" s="10">
        <v>649.70000000000005</v>
      </c>
      <c r="N61" s="14">
        <v>0.3</v>
      </c>
    </row>
    <row r="62" spans="1:14">
      <c r="A62" s="10">
        <v>520.5</v>
      </c>
      <c r="B62" s="11">
        <v>587.79999999999995</v>
      </c>
      <c r="C62" s="10">
        <v>518.20000000000005</v>
      </c>
      <c r="D62" s="10">
        <v>656.7</v>
      </c>
      <c r="E62" s="10">
        <v>652.70000000000005</v>
      </c>
      <c r="F62" s="11">
        <v>994.5</v>
      </c>
      <c r="G62" s="11">
        <v>895.1</v>
      </c>
      <c r="H62" s="10">
        <v>789.6</v>
      </c>
      <c r="I62" s="11">
        <v>987.3</v>
      </c>
      <c r="J62" s="11">
        <v>484.3</v>
      </c>
      <c r="K62" s="11">
        <v>991.2</v>
      </c>
      <c r="L62" s="10">
        <v>522.70000000000005</v>
      </c>
      <c r="M62" s="10">
        <v>650.79999999999995</v>
      </c>
      <c r="N62" s="14">
        <v>0.22</v>
      </c>
    </row>
    <row r="63" spans="1:14">
      <c r="A63" s="10">
        <v>521.29999999999995</v>
      </c>
      <c r="B63" s="11">
        <v>589</v>
      </c>
      <c r="C63" s="10">
        <v>519</v>
      </c>
      <c r="D63" s="10">
        <v>657.9</v>
      </c>
      <c r="E63" s="10">
        <v>653.79999999999995</v>
      </c>
      <c r="F63" s="11">
        <v>995.8</v>
      </c>
      <c r="G63" s="11">
        <v>896.7</v>
      </c>
      <c r="H63" s="10">
        <v>791</v>
      </c>
      <c r="I63" s="11">
        <v>989</v>
      </c>
      <c r="J63" s="11">
        <v>485</v>
      </c>
      <c r="K63" s="11">
        <v>992.9</v>
      </c>
      <c r="L63" s="10">
        <v>523.79999999999995</v>
      </c>
      <c r="M63" s="10">
        <v>651.9</v>
      </c>
      <c r="N63" s="14">
        <v>0.15</v>
      </c>
    </row>
    <row r="64" spans="1:14">
      <c r="A64" s="10">
        <v>522.1</v>
      </c>
      <c r="B64" s="11">
        <v>590.1</v>
      </c>
      <c r="C64" s="10">
        <v>519.9</v>
      </c>
      <c r="D64" s="10">
        <v>658.9</v>
      </c>
      <c r="E64" s="10">
        <v>654.79999999999995</v>
      </c>
      <c r="F64" s="11">
        <v>997.2</v>
      </c>
      <c r="G64" s="11">
        <v>897.5</v>
      </c>
      <c r="H64" s="10">
        <v>792.3</v>
      </c>
      <c r="I64" s="11">
        <v>990.8</v>
      </c>
      <c r="J64" s="11">
        <v>485.6</v>
      </c>
      <c r="K64" s="11">
        <v>993.8</v>
      </c>
      <c r="L64" s="10">
        <v>524.5</v>
      </c>
      <c r="M64" s="10">
        <v>653</v>
      </c>
      <c r="N64" s="14">
        <v>0.1</v>
      </c>
    </row>
    <row r="65" spans="1:14">
      <c r="A65" s="10">
        <v>523</v>
      </c>
      <c r="B65" s="11">
        <v>591.6</v>
      </c>
      <c r="C65" s="10">
        <v>520.6</v>
      </c>
      <c r="D65" s="10">
        <v>659.6</v>
      </c>
      <c r="E65" s="10">
        <v>656</v>
      </c>
      <c r="F65" s="11">
        <v>998.2</v>
      </c>
      <c r="G65" s="11">
        <v>898.3</v>
      </c>
      <c r="H65" s="10">
        <v>794.3</v>
      </c>
      <c r="I65" s="11">
        <v>991.2</v>
      </c>
      <c r="J65" s="11">
        <v>486.2</v>
      </c>
      <c r="K65" s="11">
        <v>994.8</v>
      </c>
      <c r="L65" s="10">
        <v>525.20000000000005</v>
      </c>
      <c r="M65" s="10">
        <v>654.5</v>
      </c>
      <c r="N65" s="14">
        <v>0.08</v>
      </c>
    </row>
    <row r="66" spans="1:14">
      <c r="A66" s="10">
        <v>524</v>
      </c>
      <c r="B66" s="11">
        <v>593.1</v>
      </c>
      <c r="C66" s="10">
        <v>521.29999999999995</v>
      </c>
      <c r="D66" s="10">
        <v>661.4</v>
      </c>
      <c r="E66" s="10">
        <v>657.3</v>
      </c>
      <c r="F66" s="11">
        <v>999.1</v>
      </c>
      <c r="G66" s="11">
        <v>899.2</v>
      </c>
      <c r="H66" s="10">
        <v>796.3</v>
      </c>
      <c r="I66" s="11">
        <v>994.1</v>
      </c>
      <c r="J66" s="11">
        <v>486.7</v>
      </c>
      <c r="K66" s="11">
        <v>996.6</v>
      </c>
      <c r="L66" s="10">
        <v>526.79999999999995</v>
      </c>
      <c r="M66" s="10">
        <v>656</v>
      </c>
      <c r="N66" s="14">
        <v>0.06</v>
      </c>
    </row>
    <row r="67" spans="1:14">
      <c r="A67" s="10">
        <v>524.9</v>
      </c>
      <c r="B67" s="11">
        <v>594.20000000000005</v>
      </c>
      <c r="C67" s="10">
        <v>522.1</v>
      </c>
      <c r="D67" s="10">
        <v>663.3</v>
      </c>
      <c r="E67" s="10">
        <v>658</v>
      </c>
      <c r="F67" s="11">
        <v>1000.9</v>
      </c>
      <c r="G67" s="11">
        <v>900.8</v>
      </c>
      <c r="H67" s="10">
        <v>797.6</v>
      </c>
      <c r="I67" s="11">
        <v>997</v>
      </c>
      <c r="J67" s="11">
        <v>487.3</v>
      </c>
      <c r="K67" s="11">
        <v>998.5</v>
      </c>
      <c r="L67" s="10">
        <v>527.5</v>
      </c>
      <c r="M67" s="10">
        <v>657</v>
      </c>
      <c r="N67" s="14">
        <v>0.04</v>
      </c>
    </row>
    <row r="68" spans="1:14">
      <c r="A68" s="10">
        <v>525.79999999999995</v>
      </c>
      <c r="B68" s="11">
        <v>594.6</v>
      </c>
      <c r="C68" s="10">
        <v>522.9</v>
      </c>
      <c r="D68" s="10">
        <v>664.1</v>
      </c>
      <c r="E68" s="10">
        <v>659.3</v>
      </c>
      <c r="F68" s="11">
        <v>1002.7</v>
      </c>
      <c r="G68" s="11">
        <v>902.4</v>
      </c>
      <c r="H68" s="10">
        <v>798.7</v>
      </c>
      <c r="I68" s="11">
        <v>998.4</v>
      </c>
      <c r="J68" s="11">
        <v>487.9</v>
      </c>
      <c r="K68" s="11">
        <v>999.5</v>
      </c>
      <c r="L68" s="10">
        <v>528.79999999999995</v>
      </c>
      <c r="M68" s="10">
        <v>657.8</v>
      </c>
      <c r="N68" s="14">
        <v>0.02</v>
      </c>
    </row>
    <row r="69" spans="1:14">
      <c r="A69" s="10">
        <v>526.1</v>
      </c>
      <c r="B69" s="11">
        <v>595.29999999999995</v>
      </c>
      <c r="C69" s="10">
        <v>523.1</v>
      </c>
      <c r="D69" s="10">
        <v>664.7</v>
      </c>
      <c r="E69" s="10">
        <v>659.6</v>
      </c>
      <c r="F69" s="11">
        <v>1003.6</v>
      </c>
      <c r="G69" s="11">
        <v>903.2</v>
      </c>
      <c r="H69" s="10">
        <v>799.4</v>
      </c>
      <c r="I69" s="11">
        <v>999.2</v>
      </c>
      <c r="J69" s="11">
        <v>488.2</v>
      </c>
      <c r="K69" s="11">
        <v>999.8</v>
      </c>
      <c r="L69" s="10">
        <v>529.20000000000005</v>
      </c>
      <c r="M69" s="10">
        <v>658.4</v>
      </c>
      <c r="N69" s="14">
        <v>0.01</v>
      </c>
    </row>
    <row r="70" spans="1:14">
      <c r="A70" s="10">
        <v>526.4</v>
      </c>
      <c r="B70" s="11">
        <v>596</v>
      </c>
      <c r="C70" s="10">
        <v>523.29999999999995</v>
      </c>
      <c r="D70" s="10">
        <v>665.3</v>
      </c>
      <c r="E70" s="10">
        <v>660</v>
      </c>
      <c r="F70" s="11">
        <v>1004.5</v>
      </c>
      <c r="G70" s="11">
        <v>904.1</v>
      </c>
      <c r="H70" s="10">
        <v>800</v>
      </c>
      <c r="I70" s="11">
        <v>1000</v>
      </c>
      <c r="J70" s="11">
        <v>488.5</v>
      </c>
      <c r="K70" s="11">
        <v>1000</v>
      </c>
      <c r="L70" s="10">
        <v>529.5</v>
      </c>
      <c r="M70" s="10">
        <v>659</v>
      </c>
      <c r="N70" s="14">
        <v>5.0000000000000001E-3</v>
      </c>
    </row>
    <row r="71" spans="1:14">
      <c r="N71" s="15"/>
    </row>
    <row r="72" spans="1:14">
      <c r="N72" s="1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계산시트</vt:lpstr>
      <vt:lpstr>대학별계산</vt:lpstr>
      <vt:lpstr>탐구선택계산</vt:lpstr>
      <vt:lpstr>과탐변표종합</vt:lpstr>
      <vt:lpstr>언수외</vt:lpstr>
      <vt:lpstr>청솔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2014-12-17T07:19:42Z</dcterms:modified>
</cp:coreProperties>
</file>